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64B6D8AC-AFE2-447C-9FE5-D9A6CA59D2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i. felh. ütemterv" sheetId="1" r:id="rId1"/>
  </sheets>
  <definedNames>
    <definedName name="_xlnm.Print_Area" localSheetId="0">'Ei. felh. ütemterv'!$A$1:$R$33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M27" i="1"/>
  <c r="H23" i="1"/>
  <c r="K24" i="1"/>
  <c r="C33" i="1"/>
  <c r="L31" i="1" l="1"/>
  <c r="K23" i="1"/>
  <c r="O20" i="1"/>
  <c r="R17" i="1"/>
  <c r="Q17" i="1"/>
  <c r="P17" i="1"/>
  <c r="O17" i="1"/>
  <c r="N16" i="1"/>
  <c r="M16" i="1"/>
  <c r="R10" i="1"/>
  <c r="L14" i="1"/>
  <c r="Q12" i="1"/>
  <c r="O12" i="1"/>
  <c r="N12" i="1"/>
  <c r="M12" i="1"/>
  <c r="L12" i="1"/>
  <c r="M11" i="1"/>
  <c r="M10" i="1"/>
  <c r="E33" i="1"/>
  <c r="E31" i="1"/>
  <c r="E27" i="1"/>
  <c r="E19" i="1"/>
  <c r="E21" i="1" s="1"/>
  <c r="E15" i="1"/>
  <c r="R30" i="1" l="1"/>
  <c r="K30" i="1"/>
  <c r="K27" i="1"/>
  <c r="L27" i="1"/>
  <c r="N27" i="1"/>
  <c r="O27" i="1"/>
  <c r="P27" i="1"/>
  <c r="Q27" i="1"/>
  <c r="H27" i="1"/>
  <c r="I27" i="1"/>
  <c r="J27" i="1"/>
  <c r="R25" i="1"/>
  <c r="R27" i="1" s="1"/>
  <c r="I16" i="1"/>
  <c r="O14" i="1"/>
  <c r="N13" i="1"/>
  <c r="D11" i="1"/>
  <c r="F11" i="1" s="1"/>
  <c r="D12" i="1"/>
  <c r="F12" i="1" s="1"/>
  <c r="D13" i="1"/>
  <c r="F13" i="1" s="1"/>
  <c r="D14" i="1"/>
  <c r="F14" i="1" s="1"/>
  <c r="D16" i="1"/>
  <c r="F16" i="1" s="1"/>
  <c r="D17" i="1"/>
  <c r="F17" i="1" s="1"/>
  <c r="D18" i="1"/>
  <c r="F18" i="1" s="1"/>
  <c r="D20" i="1"/>
  <c r="F20" i="1" s="1"/>
  <c r="D22" i="1"/>
  <c r="F22" i="1" s="1"/>
  <c r="D23" i="1"/>
  <c r="D24" i="1"/>
  <c r="F24" i="1" s="1"/>
  <c r="D25" i="1"/>
  <c r="F25" i="1" s="1"/>
  <c r="D26" i="1"/>
  <c r="F26" i="1" s="1"/>
  <c r="D28" i="1"/>
  <c r="D29" i="1"/>
  <c r="F29" i="1" s="1"/>
  <c r="D30" i="1"/>
  <c r="F30" i="1" s="1"/>
  <c r="D32" i="1"/>
  <c r="F32" i="1" s="1"/>
  <c r="D10" i="1"/>
  <c r="F10" i="1" s="1"/>
  <c r="C34" i="1"/>
  <c r="D27" i="1" l="1"/>
  <c r="F27" i="1" s="1"/>
  <c r="F23" i="1"/>
  <c r="G20" i="1"/>
  <c r="G11" i="1"/>
  <c r="H10" i="1"/>
  <c r="G10" i="1"/>
  <c r="R31" i="1" l="1"/>
  <c r="H31" i="1"/>
  <c r="I31" i="1"/>
  <c r="J31" i="1"/>
  <c r="K31" i="1"/>
  <c r="M31" i="1"/>
  <c r="N31" i="1"/>
  <c r="O31" i="1"/>
  <c r="P31" i="1"/>
  <c r="Q31" i="1"/>
  <c r="G31" i="1"/>
  <c r="G15" i="1" l="1"/>
  <c r="H15" i="1"/>
  <c r="I15" i="1"/>
  <c r="J15" i="1"/>
  <c r="K15" i="1"/>
  <c r="M15" i="1"/>
  <c r="N15" i="1"/>
  <c r="O15" i="1"/>
  <c r="P15" i="1"/>
  <c r="Q15" i="1"/>
  <c r="R15" i="1"/>
  <c r="G19" i="1"/>
  <c r="H19" i="1"/>
  <c r="I19" i="1"/>
  <c r="J19" i="1"/>
  <c r="K19" i="1"/>
  <c r="L19" i="1"/>
  <c r="M19" i="1"/>
  <c r="N19" i="1"/>
  <c r="O19" i="1"/>
  <c r="P19" i="1"/>
  <c r="Q19" i="1"/>
  <c r="Q21" i="1" s="1"/>
  <c r="R19" i="1"/>
  <c r="R21" i="1" s="1"/>
  <c r="G27" i="1"/>
  <c r="B19" i="1"/>
  <c r="D19" i="1" s="1"/>
  <c r="F19" i="1" s="1"/>
  <c r="B31" i="1"/>
  <c r="D31" i="1" s="1"/>
  <c r="F31" i="1" s="1"/>
  <c r="K21" i="1" l="1"/>
  <c r="P21" i="1"/>
  <c r="I21" i="1"/>
  <c r="H21" i="1"/>
  <c r="M21" i="1"/>
  <c r="O21" i="1"/>
  <c r="O32" i="1" s="1"/>
  <c r="G21" i="1"/>
  <c r="G32" i="1" s="1"/>
  <c r="G33" i="1" s="1"/>
  <c r="N21" i="1"/>
  <c r="N32" i="1" s="1"/>
  <c r="J21" i="1"/>
  <c r="B15" i="1"/>
  <c r="D15" i="1" s="1"/>
  <c r="F15" i="1" s="1"/>
  <c r="J32" i="1" l="1"/>
  <c r="R32" i="1"/>
  <c r="Q32" i="1"/>
  <c r="Q33" i="1" s="1"/>
  <c r="Q34" i="1" s="1"/>
  <c r="P32" i="1"/>
  <c r="P33" i="1" s="1"/>
  <c r="P34" i="1" s="1"/>
  <c r="M32" i="1"/>
  <c r="M33" i="1" s="1"/>
  <c r="M34" i="1" s="1"/>
  <c r="N33" i="1"/>
  <c r="N34" i="1" s="1"/>
  <c r="H32" i="1"/>
  <c r="I32" i="1"/>
  <c r="I33" i="1" s="1"/>
  <c r="I34" i="1" s="1"/>
  <c r="B21" i="1"/>
  <c r="D21" i="1" s="1"/>
  <c r="F21" i="1" s="1"/>
  <c r="B27" i="1"/>
  <c r="H33" i="1" l="1"/>
  <c r="H34" i="1" s="1"/>
  <c r="O33" i="1"/>
  <c r="O34" i="1" s="1"/>
  <c r="R33" i="1"/>
  <c r="R34" i="1" s="1"/>
  <c r="K33" i="1"/>
  <c r="J33" i="1"/>
  <c r="J34" i="1" s="1"/>
  <c r="B33" i="1" l="1"/>
  <c r="D33" i="1" l="1"/>
  <c r="F33" i="1" s="1"/>
  <c r="B34" i="1"/>
  <c r="L15" i="1"/>
  <c r="D34" i="1" l="1"/>
  <c r="L21" i="1"/>
  <c r="L32" i="1" l="1"/>
  <c r="L33" i="1" l="1"/>
  <c r="L34" i="1" l="1"/>
</calcChain>
</file>

<file path=xl/sharedStrings.xml><?xml version="1.0" encoding="utf-8"?>
<sst xmlns="http://schemas.openxmlformats.org/spreadsheetml/2006/main" count="49" uniqueCount="49">
  <si>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</si>
  <si>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</si>
  <si>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</si>
  <si>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</si>
  <si>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</si>
  <si>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</si>
  <si>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</si>
  <si>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</si>
  <si>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</si>
  <si>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</si>
  <si>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</si>
  <si>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</si>
  <si>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</si>
  <si>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</si>
  <si>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Abony Város Önkormányzat</t>
  </si>
  <si>
    <t>Közhatalmi bevételek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</si>
  <si>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</si>
  <si>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</si>
  <si>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</si>
  <si>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</si>
  <si>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</si>
  <si>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</si>
  <si>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</si>
  <si>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</si>
  <si>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Kiadások összesen: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</si>
  <si>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</si>
  <si>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</si>
  <si>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</si>
  <si>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</si>
  <si>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</si>
  <si>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</si>
  <si>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Bevételek összesen:</t>
  </si>
  <si>
    <t>Működési kiadások összesen:</t>
  </si>
  <si>
    <t>Felhalmozási kiadások összesen:</t>
  </si>
  <si>
    <t>Finanszírozási kiadások összesen:</t>
  </si>
  <si>
    <t>Működési bevételek összesen:</t>
  </si>
  <si>
    <t>Felhalmozási bevételek összesen:</t>
  </si>
  <si>
    <t>Finanszírozási bevételek összesen:</t>
  </si>
  <si>
    <t>Megnevezés</t>
  </si>
  <si>
    <t>adatok Ft-ban</t>
  </si>
  <si>
    <t>Módosítás 05.26.</t>
  </si>
  <si>
    <t>Módosított Előirányzat 05.26.</t>
  </si>
  <si>
    <t>13. melléklet a 3/2022. (II.16.) önkormányzati rendelethez</t>
  </si>
  <si>
    <t>Kimutatás a 2022. évi  előirányzatainak várható teljesüléséről</t>
  </si>
  <si>
    <t>Módosítás 08.25.</t>
  </si>
  <si>
    <t>Módosított Előirányzat 08.25.</t>
  </si>
  <si>
    <t>2022. évi terv</t>
  </si>
  <si>
    <t xml:space="preserve">   Módosította: Abony Város Önkormányzat Képviselő-testületének 15/2022. (VIII. 26.) önkormányzati rendelete 3. § (9). Hatályos: 2022. VIII. 27-től</t>
  </si>
  <si>
    <t>* Módosította: Abony Város Önkormányzat Képviselő-testületének 9/2022. (V.27.) önkormányzati rendelete 3. §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</si>
</sst>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3" fontId="0" fillId="0" borderId="0" xfId="0" applyNumberFormat="1" applyFill="1" applyAlignment="1">
      <alignment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shrinkToFit="1"/>
    </xf>
    <xf numFmtId="3" fontId="5" fillId="0" borderId="3" xfId="0" applyNumberFormat="1" applyFont="1" applyFill="1" applyBorder="1" applyAlignment="1">
      <alignment horizontal="center"/>
    </xf>
    <xf numFmtId="38" fontId="7" fillId="0" borderId="4" xfId="1" applyNumberFormat="1" applyFont="1" applyFill="1" applyBorder="1" applyAlignment="1">
      <alignment wrapText="1"/>
    </xf>
    <xf numFmtId="38" fontId="7" fillId="0" borderId="6" xfId="1" applyNumberFormat="1" applyFont="1" applyFill="1" applyBorder="1" applyAlignment="1">
      <alignment wrapText="1"/>
    </xf>
    <xf numFmtId="38" fontId="8" fillId="0" borderId="8" xfId="1" applyNumberFormat="1" applyFont="1" applyFill="1" applyBorder="1" applyAlignment="1">
      <alignment wrapText="1"/>
    </xf>
    <xf numFmtId="38" fontId="8" fillId="0" borderId="9" xfId="1" applyNumberFormat="1" applyFont="1" applyFill="1" applyBorder="1"/>
    <xf numFmtId="38" fontId="7" fillId="0" borderId="11" xfId="1" applyNumberFormat="1" applyFont="1" applyFill="1" applyBorder="1" applyAlignment="1">
      <alignment wrapText="1"/>
    </xf>
    <xf numFmtId="38" fontId="8" fillId="0" borderId="13" xfId="1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9" fillId="0" borderId="9" xfId="1" applyNumberFormat="1" applyFont="1" applyFill="1" applyBorder="1"/>
    <xf numFmtId="3" fontId="9" fillId="0" borderId="10" xfId="1" applyNumberFormat="1" applyFont="1" applyFill="1" applyBorder="1"/>
    <xf numFmtId="3" fontId="8" fillId="0" borderId="9" xfId="1" applyNumberFormat="1" applyFont="1" applyFill="1" applyBorder="1"/>
    <xf numFmtId="3" fontId="7" fillId="0" borderId="7" xfId="1" applyNumberFormat="1" applyFont="1" applyFill="1" applyBorder="1"/>
    <xf numFmtId="3" fontId="7" fillId="0" borderId="12" xfId="1" applyNumberFormat="1" applyFont="1" applyFill="1" applyBorder="1"/>
    <xf numFmtId="3" fontId="7" fillId="0" borderId="5" xfId="1" applyNumberFormat="1" applyFont="1" applyFill="1" applyBorder="1"/>
    <xf numFmtId="3" fontId="8" fillId="0" borderId="10" xfId="1" applyNumberFormat="1" applyFont="1" applyFill="1" applyBorder="1"/>
    <xf numFmtId="3" fontId="8" fillId="0" borderId="14" xfId="1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38" fontId="7" fillId="0" borderId="11" xfId="1" applyNumberFormat="1" applyFont="1" applyFill="1" applyBorder="1" applyAlignment="1">
      <alignment horizontal="left" vertical="top" wrapText="1"/>
    </xf>
    <xf numFmtId="38" fontId="7" fillId="0" borderId="6" xfId="1" applyNumberFormat="1" applyFont="1" applyFill="1" applyBorder="1" applyAlignment="1">
      <alignment vertical="top" wrapText="1"/>
    </xf>
    <xf numFmtId="38" fontId="7" fillId="0" borderId="11" xfId="1" applyNumberFormat="1" applyFont="1" applyFill="1" applyBorder="1" applyAlignment="1">
      <alignment vertical="top" wrapText="1"/>
    </xf>
    <xf numFmtId="3" fontId="8" fillId="0" borderId="15" xfId="1" applyNumberFormat="1" applyFont="1" applyFill="1" applyBorder="1"/>
    <xf numFmtId="0" fontId="0" fillId="0" borderId="0" xfId="0" applyFill="1" applyAlignment="1"/>
    <xf numFmtId="0" fontId="4" fillId="0" borderId="0" xfId="0" applyFont="1" applyFill="1" applyBorder="1"/>
    <xf numFmtId="0" fontId="4" fillId="0" borderId="0" xfId="0" applyFont="1" applyFill="1"/>
    <xf numFmtId="38" fontId="8" fillId="2" borderId="8" xfId="1" applyNumberFormat="1" applyFont="1" applyFill="1" applyBorder="1" applyAlignment="1">
      <alignment wrapText="1"/>
    </xf>
    <xf numFmtId="3" fontId="8" fillId="2" borderId="9" xfId="1" applyNumberFormat="1" applyFont="1" applyFill="1" applyBorder="1"/>
    <xf numFmtId="3" fontId="8" fillId="2" borderId="10" xfId="1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3" fontId="10" fillId="2" borderId="9" xfId="1" applyNumberFormat="1" applyFont="1" applyFill="1" applyBorder="1"/>
    <xf numFmtId="3" fontId="10" fillId="2" borderId="10" xfId="1" applyNumberFormat="1" applyFont="1" applyFill="1" applyBorder="1"/>
    <xf numFmtId="3" fontId="8" fillId="0" borderId="16" xfId="1" applyNumberFormat="1" applyFont="1" applyFill="1" applyBorder="1"/>
    <xf numFmtId="3" fontId="7" fillId="0" borderId="17" xfId="1" applyNumberFormat="1" applyFont="1" applyFill="1" applyBorder="1"/>
    <xf numFmtId="3" fontId="7" fillId="0" borderId="14" xfId="1" applyNumberFormat="1" applyFont="1" applyFill="1" applyBorder="1"/>
    <xf numFmtId="3" fontId="8" fillId="0" borderId="18" xfId="1" applyNumberFormat="1" applyFont="1" applyFill="1" applyBorder="1"/>
    <xf numFmtId="3" fontId="5" fillId="0" borderId="2" xfId="0" applyNumberFormat="1" applyFont="1" applyFill="1" applyBorder="1" applyAlignment="1">
      <alignment horizontal="center" wrapText="1"/>
    </xf>
    <xf numFmtId="38" fontId="8" fillId="0" borderId="10" xfId="1" applyNumberFormat="1" applyFont="1" applyFill="1" applyBorder="1"/>
    <xf numFmtId="3" fontId="7" fillId="0" borderId="19" xfId="1" applyNumberFormat="1" applyFont="1" applyFill="1" applyBorder="1"/>
    <xf numFmtId="3" fontId="7" fillId="0" borderId="20" xfId="1" applyNumberFormat="1" applyFont="1" applyFill="1" applyBorder="1"/>
    <xf numFmtId="3" fontId="7" fillId="0" borderId="21" xfId="1" applyNumberFormat="1" applyFont="1" applyFill="1" applyBorder="1"/>
    <xf numFmtId="3" fontId="8" fillId="0" borderId="22" xfId="1" applyNumberFormat="1" applyFont="1" applyFill="1" applyBorder="1"/>
    <xf numFmtId="3" fontId="0" fillId="0" borderId="5" xfId="0" applyNumberFormat="1" applyFill="1" applyBorder="1"/>
    <xf numFmtId="3" fontId="7" fillId="0" borderId="9" xfId="1" applyNumberFormat="1" applyFont="1" applyFill="1" applyBorder="1"/>
    <xf numFmtId="38" fontId="8" fillId="0" borderId="23" xfId="1" applyNumberFormat="1" applyFont="1" applyFill="1" applyBorder="1"/>
    <xf numFmtId="3" fontId="4" fillId="0" borderId="0" xfId="0" applyNumberFormat="1" applyFont="1" applyFill="1" applyBorder="1"/>
    <xf numFmtId="0" fontId="15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/>
    </xf>
    <xf numFmtId="0" fontId="13" fillId="0" borderId="0" xfId="0" applyFont="1" applyFill="1" applyAlignment="1">
      <alignment horizontal="center" wrapText="1"/>
    </xf>
  </cellXfs>
  <cellStyles count="2">
    <cellStyle name="Normál" xfId="0" builtinId="0"/>
    <cellStyle name="Normá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0"/>
  <sheetViews>
    <sheetView tabSelected="1" view="pageBreakPreview" topLeftCell="A22" zoomScale="115" zoomScaleNormal="115" zoomScaleSheetLayoutView="115" workbookViewId="0">
      <selection activeCell="E42" sqref="E42"/>
    </sheetView>
  </sheetViews>
  <sheetFormatPr defaultColWidth="9.109375" defaultRowHeight="13.2" x14ac:dyDescent="0.25"/>
  <cols>
    <col min="1" max="1" width="31.6640625" style="2" customWidth="1"/>
    <col min="2" max="2" width="15.88671875" style="3" customWidth="1"/>
    <col min="3" max="3" width="13.6640625" style="3" customWidth="1"/>
    <col min="4" max="4" width="15.33203125" style="3" customWidth="1"/>
    <col min="5" max="5" width="14.5546875" style="3" customWidth="1"/>
    <col min="6" max="6" width="17" style="3" customWidth="1"/>
    <col min="7" max="7" width="13.6640625" style="3" customWidth="1"/>
    <col min="8" max="8" width="13" style="4" customWidth="1"/>
    <col min="9" max="9" width="16.109375" style="3" customWidth="1"/>
    <col min="10" max="10" width="13.5546875" style="3" customWidth="1"/>
    <col min="11" max="11" width="14.33203125" style="3" customWidth="1"/>
    <col min="12" max="12" width="13.88671875" style="3" customWidth="1"/>
    <col min="13" max="13" width="13" style="3" customWidth="1"/>
    <col min="14" max="14" width="12.6640625" style="3" customWidth="1"/>
    <col min="15" max="15" width="13.88671875" style="3" customWidth="1"/>
    <col min="16" max="16" width="13" style="3" customWidth="1"/>
    <col min="17" max="17" width="14" style="3" customWidth="1"/>
    <col min="18" max="18" width="13.33203125" style="3" customWidth="1"/>
    <col min="19" max="19" width="16.5546875" style="1" customWidth="1"/>
    <col min="20" max="20" width="13.44140625" style="1" bestFit="1" customWidth="1"/>
    <col min="21" max="21" width="14.109375" style="1" customWidth="1"/>
    <col min="22" max="16384" width="9.109375" style="1"/>
  </cols>
  <sheetData>
    <row r="1" spans="1:25" x14ac:dyDescent="0.25">
      <c r="A1" s="38"/>
      <c r="G1" s="1"/>
      <c r="H1" s="1"/>
      <c r="I1" s="1"/>
      <c r="J1" s="1"/>
      <c r="K1" s="1"/>
      <c r="L1" s="1"/>
      <c r="M1" s="1"/>
      <c r="R1" s="10"/>
    </row>
    <row r="2" spans="1:25" ht="12.75" customHeight="1" x14ac:dyDescent="0.25">
      <c r="A2" s="65" t="s">
        <v>42</v>
      </c>
      <c r="B2" s="65"/>
      <c r="C2" s="65"/>
      <c r="D2" s="65"/>
      <c r="E2" s="65"/>
      <c r="F2" s="65"/>
      <c r="G2" s="65"/>
      <c r="H2" s="9"/>
      <c r="I2" s="9"/>
      <c r="J2" s="9"/>
      <c r="K2" s="9"/>
      <c r="L2" s="9"/>
      <c r="M2" s="9"/>
      <c r="R2" s="10"/>
    </row>
    <row r="3" spans="1:25" ht="18" customHeight="1" x14ac:dyDescent="0.25">
      <c r="A3" s="65"/>
      <c r="B3" s="65"/>
      <c r="C3" s="65"/>
      <c r="D3" s="65"/>
      <c r="E3" s="65"/>
      <c r="F3" s="65"/>
      <c r="G3" s="65"/>
      <c r="H3" s="9"/>
      <c r="I3" s="9"/>
      <c r="J3" s="9"/>
      <c r="K3" s="9"/>
      <c r="L3" s="9"/>
      <c r="M3" s="9"/>
      <c r="P3" s="66"/>
      <c r="Q3" s="66"/>
      <c r="R3" s="66"/>
    </row>
    <row r="4" spans="1:25" ht="24" customHeight="1" x14ac:dyDescent="0.3">
      <c r="A4" s="64" t="s">
        <v>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25" ht="21" customHeight="1" x14ac:dyDescent="0.25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5" ht="21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25" ht="15" customHeight="1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"/>
      <c r="R7" s="11" t="s">
        <v>39</v>
      </c>
    </row>
    <row r="8" spans="1:25" s="6" customFormat="1" ht="27.75" customHeight="1" thickBot="1" x14ac:dyDescent="0.3">
      <c r="A8" s="12" t="s">
        <v>38</v>
      </c>
      <c r="B8" s="13" t="s">
        <v>46</v>
      </c>
      <c r="C8" s="52" t="s">
        <v>40</v>
      </c>
      <c r="D8" s="52" t="s">
        <v>41</v>
      </c>
      <c r="E8" s="52" t="s">
        <v>44</v>
      </c>
      <c r="F8" s="52" t="s">
        <v>45</v>
      </c>
      <c r="G8" s="13" t="s">
        <v>1</v>
      </c>
      <c r="H8" s="14" t="s">
        <v>2</v>
      </c>
      <c r="I8" s="13" t="s">
        <v>3</v>
      </c>
      <c r="J8" s="13" t="s">
        <v>4</v>
      </c>
      <c r="K8" s="13" t="s">
        <v>5</v>
      </c>
      <c r="L8" s="13" t="s">
        <v>6</v>
      </c>
      <c r="M8" s="13" t="s">
        <v>7</v>
      </c>
      <c r="N8" s="13" t="s">
        <v>8</v>
      </c>
      <c r="O8" s="13" t="s">
        <v>9</v>
      </c>
      <c r="P8" s="13" t="s">
        <v>10</v>
      </c>
      <c r="Q8" s="13" t="s">
        <v>11</v>
      </c>
      <c r="R8" s="15" t="s">
        <v>12</v>
      </c>
      <c r="S8" s="22"/>
      <c r="T8" s="22"/>
      <c r="U8" s="22"/>
      <c r="V8" s="5"/>
      <c r="W8" s="5"/>
      <c r="X8" s="5"/>
      <c r="Y8" s="5"/>
    </row>
    <row r="9" spans="1:25" ht="14.4" thickBot="1" x14ac:dyDescent="0.3">
      <c r="A9" s="18" t="s">
        <v>13</v>
      </c>
      <c r="B9" s="19"/>
      <c r="C9" s="19"/>
      <c r="D9" s="19"/>
      <c r="E9" s="60"/>
      <c r="F9" s="6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3"/>
      <c r="S9" s="23"/>
      <c r="T9" s="23"/>
      <c r="U9" s="23"/>
      <c r="V9" s="7"/>
      <c r="W9" s="7"/>
      <c r="X9" s="7"/>
      <c r="Y9" s="7"/>
    </row>
    <row r="10" spans="1:25" ht="13.8" x14ac:dyDescent="0.25">
      <c r="A10" s="17" t="s">
        <v>16</v>
      </c>
      <c r="B10" s="27">
        <v>881081115</v>
      </c>
      <c r="C10" s="27">
        <v>12759659</v>
      </c>
      <c r="D10" s="27">
        <f>B10+C10</f>
        <v>893840774</v>
      </c>
      <c r="E10" s="27">
        <v>13474676</v>
      </c>
      <c r="F10" s="27">
        <f>D10+E10</f>
        <v>907315450</v>
      </c>
      <c r="G10" s="28">
        <f>B10/12</f>
        <v>73423426.25</v>
      </c>
      <c r="H10" s="28">
        <f>B10/12</f>
        <v>73423426.25</v>
      </c>
      <c r="I10" s="28">
        <v>73423426</v>
      </c>
      <c r="J10" s="28">
        <v>73423426</v>
      </c>
      <c r="K10" s="28">
        <v>73423426</v>
      </c>
      <c r="L10" s="28">
        <v>73423426</v>
      </c>
      <c r="M10" s="28">
        <f>73423426+13474677</f>
        <v>86898103</v>
      </c>
      <c r="N10" s="28">
        <v>73423426</v>
      </c>
      <c r="O10" s="28">
        <v>73423426</v>
      </c>
      <c r="P10" s="28">
        <v>84525426</v>
      </c>
      <c r="Q10" s="28">
        <v>73423451</v>
      </c>
      <c r="R10" s="54">
        <f>63210311+11870750</f>
        <v>75081061</v>
      </c>
      <c r="S10" s="23"/>
      <c r="T10" s="23"/>
      <c r="U10" s="23"/>
      <c r="V10" s="7"/>
      <c r="W10" s="7"/>
      <c r="X10" s="7"/>
      <c r="Y10" s="7"/>
    </row>
    <row r="11" spans="1:25" ht="13.8" x14ac:dyDescent="0.25">
      <c r="A11" s="16" t="s">
        <v>17</v>
      </c>
      <c r="B11" s="27">
        <v>114574944</v>
      </c>
      <c r="C11" s="58">
        <v>789925</v>
      </c>
      <c r="D11" s="27">
        <f t="shared" ref="D11:D33" si="0">B11+C11</f>
        <v>115364869</v>
      </c>
      <c r="E11" s="29">
        <v>2273849</v>
      </c>
      <c r="F11" s="27">
        <f t="shared" ref="F11:F32" si="1">D11+E11</f>
        <v>117638718</v>
      </c>
      <c r="G11" s="28">
        <f>B11/12</f>
        <v>9547912</v>
      </c>
      <c r="H11" s="28">
        <v>9876415</v>
      </c>
      <c r="I11" s="28">
        <v>9876415</v>
      </c>
      <c r="J11" s="28">
        <v>9876415</v>
      </c>
      <c r="K11" s="28">
        <v>7876415</v>
      </c>
      <c r="L11" s="28">
        <v>9876415</v>
      </c>
      <c r="M11" s="28">
        <f>9876415-823607+2273849</f>
        <v>11326657</v>
      </c>
      <c r="N11" s="28">
        <v>9876415</v>
      </c>
      <c r="O11" s="28">
        <v>9876415</v>
      </c>
      <c r="P11" s="28">
        <v>9876414</v>
      </c>
      <c r="Q11" s="28">
        <v>9876415</v>
      </c>
      <c r="R11" s="54">
        <v>9876415</v>
      </c>
      <c r="S11" s="23"/>
      <c r="T11" s="23"/>
      <c r="U11" s="23"/>
      <c r="V11" s="7"/>
      <c r="W11" s="7"/>
      <c r="X11" s="7"/>
      <c r="Y11" s="7"/>
    </row>
    <row r="12" spans="1:25" ht="13.8" x14ac:dyDescent="0.25">
      <c r="A12" s="16" t="s">
        <v>18</v>
      </c>
      <c r="B12" s="27">
        <v>1058289225</v>
      </c>
      <c r="C12" s="29">
        <v>84532753</v>
      </c>
      <c r="D12" s="27">
        <f t="shared" si="0"/>
        <v>1142821978</v>
      </c>
      <c r="E12" s="29">
        <v>121905786</v>
      </c>
      <c r="F12" s="27">
        <f t="shared" si="1"/>
        <v>1264727764</v>
      </c>
      <c r="G12" s="28">
        <v>95235164</v>
      </c>
      <c r="H12" s="28">
        <v>95235164</v>
      </c>
      <c r="I12" s="28">
        <v>95235164</v>
      </c>
      <c r="J12" s="28">
        <v>95235164</v>
      </c>
      <c r="K12" s="28">
        <v>95235164</v>
      </c>
      <c r="L12" s="28">
        <f>95235164+21905786</f>
        <v>117140950</v>
      </c>
      <c r="M12" s="28">
        <f>95235164+21000000</f>
        <v>116235164</v>
      </c>
      <c r="N12" s="28">
        <f>95235164+21000000</f>
        <v>116235164</v>
      </c>
      <c r="O12" s="28">
        <f>95235164+21000000</f>
        <v>116235164</v>
      </c>
      <c r="P12" s="28">
        <v>126543215</v>
      </c>
      <c r="Q12" s="28">
        <f>95235164+5691949</f>
        <v>100927113</v>
      </c>
      <c r="R12" s="54">
        <v>95235174</v>
      </c>
      <c r="S12" s="23"/>
      <c r="T12" s="23"/>
      <c r="U12" s="23"/>
      <c r="V12" s="7"/>
      <c r="W12" s="7"/>
      <c r="X12" s="7"/>
      <c r="Y12" s="7"/>
    </row>
    <row r="13" spans="1:25" ht="13.8" x14ac:dyDescent="0.25">
      <c r="A13" s="16" t="s">
        <v>19</v>
      </c>
      <c r="B13" s="27">
        <v>23933750</v>
      </c>
      <c r="C13" s="29">
        <v>0</v>
      </c>
      <c r="D13" s="27">
        <f t="shared" si="0"/>
        <v>23933750</v>
      </c>
      <c r="E13" s="50">
        <v>0</v>
      </c>
      <c r="F13" s="27">
        <f t="shared" si="1"/>
        <v>23933750</v>
      </c>
      <c r="G13" s="28">
        <v>559460</v>
      </c>
      <c r="H13" s="28">
        <v>1936146</v>
      </c>
      <c r="I13" s="28">
        <v>1936146</v>
      </c>
      <c r="J13" s="28">
        <v>1936146</v>
      </c>
      <c r="K13" s="28">
        <v>1936146</v>
      </c>
      <c r="L13" s="28">
        <v>1936146</v>
      </c>
      <c r="M13" s="28">
        <v>1936146</v>
      </c>
      <c r="N13" s="28">
        <f>1936146+2076684</f>
        <v>4012830</v>
      </c>
      <c r="O13" s="28">
        <v>1936146</v>
      </c>
      <c r="P13" s="28">
        <v>1936146</v>
      </c>
      <c r="Q13" s="28">
        <v>1936146</v>
      </c>
      <c r="R13" s="54">
        <v>1936146</v>
      </c>
      <c r="S13" s="23"/>
      <c r="T13" s="23"/>
      <c r="U13" s="23"/>
      <c r="V13" s="7"/>
      <c r="W13" s="7"/>
      <c r="X13" s="7"/>
      <c r="Y13" s="7"/>
    </row>
    <row r="14" spans="1:25" ht="14.4" thickBot="1" x14ac:dyDescent="0.3">
      <c r="A14" s="20" t="s">
        <v>20</v>
      </c>
      <c r="B14" s="28">
        <v>112618281</v>
      </c>
      <c r="C14" s="28">
        <v>30019389</v>
      </c>
      <c r="D14" s="49">
        <f t="shared" si="0"/>
        <v>142637670</v>
      </c>
      <c r="E14" s="28">
        <v>132212</v>
      </c>
      <c r="F14" s="49">
        <f t="shared" si="1"/>
        <v>142769882</v>
      </c>
      <c r="G14" s="28">
        <v>2447500</v>
      </c>
      <c r="H14" s="28">
        <v>13160547</v>
      </c>
      <c r="I14" s="28">
        <v>13160547</v>
      </c>
      <c r="J14" s="28">
        <v>13160547</v>
      </c>
      <c r="K14" s="28">
        <v>13160547</v>
      </c>
      <c r="L14" s="28">
        <f>13160547+132213</f>
        <v>13292760</v>
      </c>
      <c r="M14" s="28">
        <v>13160547</v>
      </c>
      <c r="N14" s="28">
        <v>13160547</v>
      </c>
      <c r="O14" s="28">
        <f>13160547-575847</f>
        <v>12584700</v>
      </c>
      <c r="P14" s="28">
        <v>13160547</v>
      </c>
      <c r="Q14" s="28">
        <v>13160547</v>
      </c>
      <c r="R14" s="54">
        <v>9160546</v>
      </c>
      <c r="S14" s="23"/>
      <c r="T14" s="23"/>
      <c r="U14" s="23"/>
      <c r="V14" s="7"/>
      <c r="W14" s="7"/>
      <c r="X14" s="7"/>
      <c r="Y14" s="7"/>
    </row>
    <row r="15" spans="1:25" s="40" customFormat="1" ht="14.4" thickBot="1" x14ac:dyDescent="0.3">
      <c r="A15" s="18" t="s">
        <v>32</v>
      </c>
      <c r="B15" s="26">
        <f>SUM(B10:B14)</f>
        <v>2190497315</v>
      </c>
      <c r="C15" s="51">
        <v>128101726</v>
      </c>
      <c r="D15" s="26">
        <f t="shared" si="0"/>
        <v>2318599041</v>
      </c>
      <c r="E15" s="51">
        <f>SUM(E10:E14)</f>
        <v>137786523</v>
      </c>
      <c r="F15" s="26">
        <f t="shared" si="1"/>
        <v>2456385564</v>
      </c>
      <c r="G15" s="30">
        <f t="shared" ref="G15:R15" si="2">SUM(G10:G14)</f>
        <v>181213462.25</v>
      </c>
      <c r="H15" s="37">
        <f t="shared" si="2"/>
        <v>193631698.25</v>
      </c>
      <c r="I15" s="26">
        <f t="shared" si="2"/>
        <v>193631698</v>
      </c>
      <c r="J15" s="26">
        <f t="shared" si="2"/>
        <v>193631698</v>
      </c>
      <c r="K15" s="26">
        <f t="shared" si="2"/>
        <v>191631698</v>
      </c>
      <c r="L15" s="26">
        <f t="shared" si="2"/>
        <v>215669697</v>
      </c>
      <c r="M15" s="26">
        <f t="shared" si="2"/>
        <v>229556617</v>
      </c>
      <c r="N15" s="26">
        <f t="shared" si="2"/>
        <v>216708382</v>
      </c>
      <c r="O15" s="26">
        <f t="shared" si="2"/>
        <v>214055851</v>
      </c>
      <c r="P15" s="26">
        <f t="shared" si="2"/>
        <v>236041748</v>
      </c>
      <c r="Q15" s="26">
        <f t="shared" si="2"/>
        <v>199323672</v>
      </c>
      <c r="R15" s="30">
        <f t="shared" si="2"/>
        <v>191289342</v>
      </c>
      <c r="S15" s="23"/>
      <c r="T15" s="23"/>
      <c r="U15" s="23"/>
      <c r="V15" s="39"/>
      <c r="W15" s="39"/>
      <c r="X15" s="39"/>
      <c r="Y15" s="39"/>
    </row>
    <row r="16" spans="1:25" ht="13.8" x14ac:dyDescent="0.25">
      <c r="A16" s="17" t="s">
        <v>21</v>
      </c>
      <c r="B16" s="27">
        <v>291253535</v>
      </c>
      <c r="C16" s="27">
        <v>54379166</v>
      </c>
      <c r="D16" s="27">
        <f t="shared" si="0"/>
        <v>345632701</v>
      </c>
      <c r="E16" s="27">
        <v>17151335</v>
      </c>
      <c r="F16" s="27">
        <f t="shared" si="1"/>
        <v>362784036</v>
      </c>
      <c r="G16" s="27">
        <v>0</v>
      </c>
      <c r="H16" s="27">
        <v>26477594</v>
      </c>
      <c r="I16" s="27">
        <f>26477594+54000000</f>
        <v>80477594</v>
      </c>
      <c r="J16" s="27">
        <v>26477594</v>
      </c>
      <c r="K16" s="27">
        <v>26477594</v>
      </c>
      <c r="L16" s="27">
        <v>26477594</v>
      </c>
      <c r="M16" s="27">
        <f>26477594+379167+7543215</f>
        <v>34399976</v>
      </c>
      <c r="N16" s="27">
        <f>26477594+9608120</f>
        <v>36085714</v>
      </c>
      <c r="O16" s="27">
        <v>26477594</v>
      </c>
      <c r="P16" s="27">
        <v>26477594</v>
      </c>
      <c r="Q16" s="27">
        <v>26477594</v>
      </c>
      <c r="R16" s="55">
        <v>26477594</v>
      </c>
      <c r="S16" s="23"/>
      <c r="T16" s="23"/>
      <c r="U16" s="23"/>
      <c r="V16" s="7"/>
      <c r="W16" s="7"/>
      <c r="X16" s="7"/>
      <c r="Y16" s="7"/>
    </row>
    <row r="17" spans="1:25" ht="13.8" x14ac:dyDescent="0.25">
      <c r="A17" s="16" t="s">
        <v>22</v>
      </c>
      <c r="B17" s="29">
        <v>186847055</v>
      </c>
      <c r="C17" s="27">
        <v>0</v>
      </c>
      <c r="D17" s="27">
        <f t="shared" si="0"/>
        <v>186847055</v>
      </c>
      <c r="E17" s="27">
        <v>683214382</v>
      </c>
      <c r="F17" s="27">
        <f t="shared" si="1"/>
        <v>870061437</v>
      </c>
      <c r="G17" s="27">
        <v>0</v>
      </c>
      <c r="H17" s="29">
        <v>16986096</v>
      </c>
      <c r="I17" s="29">
        <v>16986096</v>
      </c>
      <c r="J17" s="29">
        <v>16986096</v>
      </c>
      <c r="K17" s="29">
        <v>16986096</v>
      </c>
      <c r="L17" s="29">
        <v>16986096</v>
      </c>
      <c r="M17" s="29">
        <v>16986096</v>
      </c>
      <c r="N17" s="29">
        <v>16986096</v>
      </c>
      <c r="O17" s="29">
        <f>16986096+257698413</f>
        <v>274684509</v>
      </c>
      <c r="P17" s="29">
        <f>16986096+175412532</f>
        <v>192398628</v>
      </c>
      <c r="Q17" s="29">
        <f>16986096+125752402</f>
        <v>142738498</v>
      </c>
      <c r="R17" s="56">
        <f>16986095+124351035</f>
        <v>141337130</v>
      </c>
      <c r="S17" s="23"/>
      <c r="T17" s="23"/>
      <c r="U17" s="23"/>
      <c r="V17" s="7"/>
      <c r="W17" s="7"/>
      <c r="X17" s="7"/>
      <c r="Y17" s="7"/>
    </row>
    <row r="18" spans="1:25" ht="14.4" thickBot="1" x14ac:dyDescent="0.3">
      <c r="A18" s="16" t="s">
        <v>23</v>
      </c>
      <c r="B18" s="49">
        <v>1229585</v>
      </c>
      <c r="C18" s="49">
        <v>0</v>
      </c>
      <c r="D18" s="49">
        <f t="shared" si="0"/>
        <v>1229585</v>
      </c>
      <c r="E18" s="50"/>
      <c r="F18" s="49">
        <f t="shared" si="1"/>
        <v>1229585</v>
      </c>
      <c r="G18" s="27">
        <v>102470</v>
      </c>
      <c r="H18" s="29">
        <v>102465</v>
      </c>
      <c r="I18" s="29">
        <v>102465</v>
      </c>
      <c r="J18" s="29">
        <v>102465</v>
      </c>
      <c r="K18" s="29">
        <v>102465</v>
      </c>
      <c r="L18" s="29">
        <v>102465</v>
      </c>
      <c r="M18" s="29">
        <v>102465</v>
      </c>
      <c r="N18" s="29">
        <v>102465</v>
      </c>
      <c r="O18" s="29">
        <v>102465</v>
      </c>
      <c r="P18" s="29">
        <v>102465</v>
      </c>
      <c r="Q18" s="29">
        <v>102465</v>
      </c>
      <c r="R18" s="56">
        <v>102465</v>
      </c>
      <c r="S18" s="23"/>
      <c r="T18" s="23"/>
      <c r="U18" s="23"/>
      <c r="V18" s="7"/>
      <c r="W18" s="7"/>
      <c r="X18" s="7"/>
      <c r="Y18" s="7"/>
    </row>
    <row r="19" spans="1:25" ht="14.4" thickBot="1" x14ac:dyDescent="0.3">
      <c r="A19" s="18" t="s">
        <v>33</v>
      </c>
      <c r="B19" s="48">
        <f t="shared" ref="B19:R19" si="3">SUM(B16:B18)</f>
        <v>479330175</v>
      </c>
      <c r="C19" s="48">
        <v>54379166</v>
      </c>
      <c r="D19" s="26">
        <f t="shared" si="0"/>
        <v>533709341</v>
      </c>
      <c r="E19" s="26">
        <f>SUM(E16:E18)</f>
        <v>700365717</v>
      </c>
      <c r="F19" s="26">
        <f t="shared" si="1"/>
        <v>1234075058</v>
      </c>
      <c r="G19" s="26">
        <f t="shared" si="3"/>
        <v>102470</v>
      </c>
      <c r="H19" s="26">
        <f t="shared" si="3"/>
        <v>43566155</v>
      </c>
      <c r="I19" s="26">
        <f t="shared" si="3"/>
        <v>97566155</v>
      </c>
      <c r="J19" s="26">
        <f t="shared" si="3"/>
        <v>43566155</v>
      </c>
      <c r="K19" s="26">
        <f t="shared" si="3"/>
        <v>43566155</v>
      </c>
      <c r="L19" s="26">
        <f t="shared" si="3"/>
        <v>43566155</v>
      </c>
      <c r="M19" s="26">
        <f t="shared" si="3"/>
        <v>51488537</v>
      </c>
      <c r="N19" s="26">
        <f t="shared" si="3"/>
        <v>53174275</v>
      </c>
      <c r="O19" s="26">
        <f t="shared" si="3"/>
        <v>301264568</v>
      </c>
      <c r="P19" s="26">
        <f t="shared" si="3"/>
        <v>218978687</v>
      </c>
      <c r="Q19" s="26">
        <f t="shared" si="3"/>
        <v>169318557</v>
      </c>
      <c r="R19" s="30">
        <f t="shared" si="3"/>
        <v>167917189</v>
      </c>
      <c r="S19" s="23"/>
      <c r="T19" s="23"/>
      <c r="U19" s="23"/>
      <c r="V19" s="7"/>
      <c r="W19" s="7"/>
      <c r="X19" s="7"/>
      <c r="Y19" s="7"/>
    </row>
    <row r="20" spans="1:25" s="33" customFormat="1" ht="14.4" thickBot="1" x14ac:dyDescent="0.3">
      <c r="A20" s="18" t="s">
        <v>34</v>
      </c>
      <c r="B20" s="48">
        <v>1112494104</v>
      </c>
      <c r="C20" s="48">
        <v>0</v>
      </c>
      <c r="D20" s="59">
        <f t="shared" si="0"/>
        <v>1112494104</v>
      </c>
      <c r="E20" s="59">
        <v>1579000</v>
      </c>
      <c r="F20" s="59">
        <f t="shared" si="1"/>
        <v>1114073104</v>
      </c>
      <c r="G20" s="26">
        <f>B20/12</f>
        <v>92707842</v>
      </c>
      <c r="H20" s="26">
        <v>92707842</v>
      </c>
      <c r="I20" s="26">
        <v>92707842</v>
      </c>
      <c r="J20" s="26">
        <v>92707842</v>
      </c>
      <c r="K20" s="26">
        <v>92707842</v>
      </c>
      <c r="L20" s="26">
        <v>92707842</v>
      </c>
      <c r="M20" s="26">
        <v>92707842</v>
      </c>
      <c r="N20" s="26">
        <v>92707842</v>
      </c>
      <c r="O20" s="26">
        <f>92707842+1579000</f>
        <v>94286842</v>
      </c>
      <c r="P20" s="26">
        <v>92707842</v>
      </c>
      <c r="Q20" s="26">
        <v>92707842</v>
      </c>
      <c r="R20" s="30">
        <v>92707842</v>
      </c>
      <c r="S20" s="23"/>
      <c r="T20" s="23"/>
      <c r="U20" s="23"/>
      <c r="V20" s="32"/>
      <c r="W20" s="32"/>
      <c r="X20" s="32"/>
      <c r="Y20" s="32"/>
    </row>
    <row r="21" spans="1:25" s="45" customFormat="1" ht="14.4" thickBot="1" x14ac:dyDescent="0.3">
      <c r="A21" s="41" t="s">
        <v>24</v>
      </c>
      <c r="B21" s="42">
        <f t="shared" ref="B21:O21" si="4">B15+B19+B20</f>
        <v>3782321594</v>
      </c>
      <c r="C21" s="42">
        <v>182480892</v>
      </c>
      <c r="D21" s="26">
        <f t="shared" si="0"/>
        <v>3964802486</v>
      </c>
      <c r="E21" s="26">
        <f>E20+E19+E15</f>
        <v>839731240</v>
      </c>
      <c r="F21" s="26">
        <f t="shared" si="1"/>
        <v>4804533726</v>
      </c>
      <c r="G21" s="42">
        <f t="shared" si="4"/>
        <v>274023774.25</v>
      </c>
      <c r="H21" s="42">
        <f t="shared" si="4"/>
        <v>329905695.25</v>
      </c>
      <c r="I21" s="42">
        <f t="shared" si="4"/>
        <v>383905695</v>
      </c>
      <c r="J21" s="42">
        <f t="shared" si="4"/>
        <v>329905695</v>
      </c>
      <c r="K21" s="42">
        <f t="shared" si="4"/>
        <v>327905695</v>
      </c>
      <c r="L21" s="42">
        <f t="shared" si="4"/>
        <v>351943694</v>
      </c>
      <c r="M21" s="42">
        <f t="shared" si="4"/>
        <v>373752996</v>
      </c>
      <c r="N21" s="42">
        <f t="shared" si="4"/>
        <v>362590499</v>
      </c>
      <c r="O21" s="42">
        <f t="shared" si="4"/>
        <v>609607261</v>
      </c>
      <c r="P21" s="42">
        <f>P15+P19+P20</f>
        <v>547728277</v>
      </c>
      <c r="Q21" s="42">
        <f>Q15+Q19+Q20</f>
        <v>461350071</v>
      </c>
      <c r="R21" s="43">
        <f>R15+R19+R20</f>
        <v>451914373</v>
      </c>
      <c r="S21" s="23"/>
      <c r="T21" s="23"/>
      <c r="U21" s="23"/>
      <c r="V21" s="44"/>
      <c r="W21" s="44"/>
      <c r="X21" s="44"/>
      <c r="Y21" s="44"/>
    </row>
    <row r="22" spans="1:25" ht="14.4" thickBot="1" x14ac:dyDescent="0.3">
      <c r="A22" s="18" t="s">
        <v>0</v>
      </c>
      <c r="B22" s="24"/>
      <c r="C22" s="24"/>
      <c r="D22" s="59">
        <f t="shared" si="0"/>
        <v>0</v>
      </c>
      <c r="E22" s="59"/>
      <c r="F22" s="59">
        <f t="shared" si="1"/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3"/>
      <c r="T22" s="23"/>
      <c r="U22" s="23"/>
      <c r="V22" s="7"/>
      <c r="W22" s="7"/>
      <c r="X22" s="7"/>
      <c r="Y22" s="7"/>
    </row>
    <row r="23" spans="1:25" ht="27.6" x14ac:dyDescent="0.25">
      <c r="A23" s="17" t="s">
        <v>25</v>
      </c>
      <c r="B23" s="27">
        <v>1388372070</v>
      </c>
      <c r="C23" s="27">
        <v>11181529</v>
      </c>
      <c r="D23" s="27">
        <f t="shared" si="0"/>
        <v>1399553599</v>
      </c>
      <c r="E23" s="27">
        <v>139365523</v>
      </c>
      <c r="F23" s="27">
        <f t="shared" si="1"/>
        <v>1538919122</v>
      </c>
      <c r="G23" s="27">
        <v>107462800</v>
      </c>
      <c r="H23" s="27">
        <f>117462800</f>
        <v>117462800</v>
      </c>
      <c r="I23" s="27">
        <v>117462800</v>
      </c>
      <c r="J23" s="27">
        <v>117462800</v>
      </c>
      <c r="K23" s="27">
        <f>117462800+139365522</f>
        <v>256828322</v>
      </c>
      <c r="L23" s="27">
        <v>117462800</v>
      </c>
      <c r="M23" s="27">
        <v>117462800</v>
      </c>
      <c r="N23" s="27">
        <v>117462800</v>
      </c>
      <c r="O23" s="27">
        <v>117462800</v>
      </c>
      <c r="P23" s="27">
        <v>117462800</v>
      </c>
      <c r="Q23" s="27">
        <v>117462800</v>
      </c>
      <c r="R23" s="55">
        <v>117462800</v>
      </c>
      <c r="S23" s="23"/>
      <c r="T23" s="23"/>
      <c r="U23" s="23"/>
      <c r="V23" s="7"/>
      <c r="W23" s="7"/>
      <c r="X23" s="7"/>
      <c r="Y23" s="7"/>
    </row>
    <row r="24" spans="1:25" ht="13.8" x14ac:dyDescent="0.25">
      <c r="A24" s="16" t="s">
        <v>15</v>
      </c>
      <c r="B24" s="29">
        <v>274557643</v>
      </c>
      <c r="C24" s="27"/>
      <c r="D24" s="27">
        <f t="shared" si="0"/>
        <v>274557643</v>
      </c>
      <c r="E24" s="27">
        <v>0</v>
      </c>
      <c r="F24" s="27">
        <f t="shared" si="1"/>
        <v>274557643</v>
      </c>
      <c r="G24" s="27">
        <v>22888240</v>
      </c>
      <c r="H24" s="29">
        <v>22888240</v>
      </c>
      <c r="I24" s="29">
        <v>22888240</v>
      </c>
      <c r="J24" s="29">
        <v>22888240</v>
      </c>
      <c r="K24" s="29">
        <f>22888240-101240</f>
        <v>22787000</v>
      </c>
      <c r="L24" s="29">
        <v>22888243</v>
      </c>
      <c r="M24" s="29">
        <v>22888240</v>
      </c>
      <c r="N24" s="29">
        <v>22888240</v>
      </c>
      <c r="O24" s="29">
        <v>22888240</v>
      </c>
      <c r="P24" s="29">
        <v>22888240</v>
      </c>
      <c r="Q24" s="29">
        <v>22888240</v>
      </c>
      <c r="R24" s="56">
        <v>22888240</v>
      </c>
      <c r="S24" s="23"/>
      <c r="T24" s="23"/>
      <c r="U24" s="23"/>
      <c r="V24" s="7"/>
      <c r="W24" s="7"/>
      <c r="X24" s="7"/>
      <c r="Y24" s="7"/>
    </row>
    <row r="25" spans="1:25" ht="13.8" x14ac:dyDescent="0.25">
      <c r="A25" s="16" t="s">
        <v>26</v>
      </c>
      <c r="B25" s="29">
        <v>219570421</v>
      </c>
      <c r="C25" s="27">
        <v>12469295</v>
      </c>
      <c r="D25" s="27">
        <f t="shared" si="0"/>
        <v>232039716</v>
      </c>
      <c r="E25" s="27">
        <v>0</v>
      </c>
      <c r="F25" s="27">
        <f t="shared" si="1"/>
        <v>232039716</v>
      </c>
      <c r="G25" s="27">
        <v>13634163</v>
      </c>
      <c r="H25" s="27">
        <v>20193100</v>
      </c>
      <c r="I25" s="27">
        <v>20193100</v>
      </c>
      <c r="J25" s="27">
        <v>20193100</v>
      </c>
      <c r="K25" s="27">
        <v>20193100</v>
      </c>
      <c r="L25" s="27">
        <v>20193100</v>
      </c>
      <c r="M25" s="27">
        <v>20193100</v>
      </c>
      <c r="N25" s="27">
        <v>20193100</v>
      </c>
      <c r="O25" s="27">
        <v>20193100</v>
      </c>
      <c r="P25" s="27">
        <v>20193100</v>
      </c>
      <c r="Q25" s="27">
        <v>20193100</v>
      </c>
      <c r="R25" s="55">
        <f>20193100-3718547</f>
        <v>16474553</v>
      </c>
      <c r="S25" s="23"/>
      <c r="T25" s="23"/>
      <c r="U25" s="23"/>
      <c r="V25" s="7"/>
      <c r="W25" s="7"/>
      <c r="X25" s="7"/>
      <c r="Y25" s="7"/>
    </row>
    <row r="26" spans="1:25" ht="14.4" thickBot="1" x14ac:dyDescent="0.3">
      <c r="A26" s="34" t="s">
        <v>27</v>
      </c>
      <c r="B26" s="28">
        <v>3000000</v>
      </c>
      <c r="C26" s="50">
        <v>0</v>
      </c>
      <c r="D26" s="49">
        <f t="shared" si="0"/>
        <v>3000000</v>
      </c>
      <c r="E26" s="50">
        <v>0</v>
      </c>
      <c r="F26" s="49">
        <f t="shared" si="1"/>
        <v>3000000</v>
      </c>
      <c r="G26" s="27">
        <v>0</v>
      </c>
      <c r="H26" s="27">
        <v>250000</v>
      </c>
      <c r="I26" s="27">
        <v>250000</v>
      </c>
      <c r="J26" s="27">
        <v>250000</v>
      </c>
      <c r="K26" s="27">
        <v>250000</v>
      </c>
      <c r="L26" s="27">
        <v>250000</v>
      </c>
      <c r="M26" s="27">
        <v>250000</v>
      </c>
      <c r="N26" s="27">
        <v>250000</v>
      </c>
      <c r="O26" s="27">
        <v>250000</v>
      </c>
      <c r="P26" s="27">
        <v>250000</v>
      </c>
      <c r="Q26" s="27">
        <v>500000</v>
      </c>
      <c r="R26" s="55">
        <v>250000</v>
      </c>
      <c r="S26" s="23"/>
      <c r="T26" s="23"/>
      <c r="U26" s="23"/>
      <c r="V26" s="7"/>
      <c r="W26" s="7"/>
      <c r="X26" s="7"/>
      <c r="Y26" s="7"/>
    </row>
    <row r="27" spans="1:25" s="40" customFormat="1" ht="14.4" thickBot="1" x14ac:dyDescent="0.3">
      <c r="A27" s="18" t="s">
        <v>35</v>
      </c>
      <c r="B27" s="26">
        <f>B23+B24+B25+B26</f>
        <v>1885500134</v>
      </c>
      <c r="C27" s="26">
        <v>23650824</v>
      </c>
      <c r="D27" s="26">
        <f>SUM(D23:D26)</f>
        <v>1909150958</v>
      </c>
      <c r="E27" s="26">
        <f>SUM(E23:E26)</f>
        <v>139365523</v>
      </c>
      <c r="F27" s="26">
        <f t="shared" si="1"/>
        <v>2048516481</v>
      </c>
      <c r="G27" s="26">
        <f>G23+G24+G25+G26</f>
        <v>143985203</v>
      </c>
      <c r="H27" s="26">
        <f t="shared" ref="H27:K27" si="5">H23+H24+H25+H26</f>
        <v>160794140</v>
      </c>
      <c r="I27" s="26">
        <f t="shared" si="5"/>
        <v>160794140</v>
      </c>
      <c r="J27" s="26">
        <f t="shared" si="5"/>
        <v>160794140</v>
      </c>
      <c r="K27" s="26">
        <f t="shared" si="5"/>
        <v>300058422</v>
      </c>
      <c r="L27" s="26">
        <f t="shared" ref="L27" si="6">L23+L24+L25+L26</f>
        <v>160794143</v>
      </c>
      <c r="M27" s="26">
        <f>M23+M24+M25+M26</f>
        <v>160794140</v>
      </c>
      <c r="N27" s="26">
        <f t="shared" ref="N27:O27" si="7">N23+N24+N25+N26</f>
        <v>160794140</v>
      </c>
      <c r="O27" s="26">
        <f t="shared" si="7"/>
        <v>160794140</v>
      </c>
      <c r="P27" s="26">
        <f t="shared" ref="P27" si="8">P23+P24+P25+P26</f>
        <v>160794140</v>
      </c>
      <c r="Q27" s="26">
        <f t="shared" ref="Q27" si="9">Q23+Q24+Q25+Q26</f>
        <v>161044140</v>
      </c>
      <c r="R27" s="26">
        <f t="shared" ref="R27" si="10">R23+R24+R25+R26</f>
        <v>157075593</v>
      </c>
      <c r="S27" s="61"/>
      <c r="T27" s="61"/>
      <c r="U27" s="61"/>
      <c r="V27" s="39"/>
      <c r="W27" s="39"/>
      <c r="X27" s="39"/>
      <c r="Y27" s="39"/>
    </row>
    <row r="28" spans="1:25" ht="27.6" x14ac:dyDescent="0.25">
      <c r="A28" s="35" t="s">
        <v>28</v>
      </c>
      <c r="B28" s="27">
        <v>0</v>
      </c>
      <c r="C28" s="27">
        <v>44379166</v>
      </c>
      <c r="D28" s="27">
        <f t="shared" si="0"/>
        <v>44379166</v>
      </c>
      <c r="E28" s="27">
        <v>698786717</v>
      </c>
      <c r="F28" s="27">
        <v>743165883</v>
      </c>
      <c r="G28" s="27">
        <f>44165883+213283</f>
        <v>44379166</v>
      </c>
      <c r="H28" s="27">
        <v>0</v>
      </c>
      <c r="I28" s="27">
        <v>0</v>
      </c>
      <c r="J28" s="27">
        <v>0</v>
      </c>
      <c r="K28" s="27">
        <v>0</v>
      </c>
      <c r="L28" s="27">
        <v>698786717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55">
        <v>0</v>
      </c>
      <c r="S28" s="23"/>
      <c r="T28" s="23"/>
      <c r="U28" s="23"/>
      <c r="V28" s="7"/>
      <c r="W28" s="7"/>
      <c r="X28" s="7"/>
      <c r="Y28" s="7"/>
    </row>
    <row r="29" spans="1:25" ht="22.5" customHeight="1" x14ac:dyDescent="0.25">
      <c r="A29" s="16" t="s">
        <v>29</v>
      </c>
      <c r="B29" s="29">
        <v>71280000</v>
      </c>
      <c r="C29" s="27"/>
      <c r="D29" s="27">
        <f t="shared" si="0"/>
        <v>71280000</v>
      </c>
      <c r="E29" s="27">
        <v>0</v>
      </c>
      <c r="F29" s="27">
        <f t="shared" si="1"/>
        <v>71280000</v>
      </c>
      <c r="G29" s="27">
        <v>5940000</v>
      </c>
      <c r="H29" s="29">
        <v>5940000</v>
      </c>
      <c r="I29" s="29">
        <v>5940000</v>
      </c>
      <c r="J29" s="29">
        <v>5940000</v>
      </c>
      <c r="K29" s="29">
        <v>5940000</v>
      </c>
      <c r="L29" s="29">
        <v>5940000</v>
      </c>
      <c r="M29" s="29">
        <v>5940000</v>
      </c>
      <c r="N29" s="29">
        <v>5940000</v>
      </c>
      <c r="O29" s="29">
        <v>5940000</v>
      </c>
      <c r="P29" s="29">
        <v>5940000</v>
      </c>
      <c r="Q29" s="29">
        <v>5940000</v>
      </c>
      <c r="R29" s="29">
        <v>5940000</v>
      </c>
      <c r="S29" s="23"/>
      <c r="T29" s="23"/>
      <c r="U29" s="23"/>
      <c r="V29" s="7"/>
      <c r="W29" s="7"/>
      <c r="X29" s="7"/>
      <c r="Y29" s="7"/>
    </row>
    <row r="30" spans="1:25" ht="20.25" customHeight="1" thickBot="1" x14ac:dyDescent="0.3">
      <c r="A30" s="36" t="s">
        <v>30</v>
      </c>
      <c r="B30" s="28">
        <v>1000000</v>
      </c>
      <c r="C30" s="50">
        <v>0</v>
      </c>
      <c r="D30" s="49">
        <f t="shared" si="0"/>
        <v>1000000</v>
      </c>
      <c r="E30" s="50">
        <v>0</v>
      </c>
      <c r="F30" s="49">
        <f t="shared" si="1"/>
        <v>1000000</v>
      </c>
      <c r="G30" s="27">
        <v>30965</v>
      </c>
      <c r="H30" s="28">
        <v>43972</v>
      </c>
      <c r="I30" s="28">
        <v>43972</v>
      </c>
      <c r="J30" s="28">
        <v>43972</v>
      </c>
      <c r="K30" s="28">
        <f>143972</f>
        <v>143972</v>
      </c>
      <c r="L30" s="28">
        <v>43972</v>
      </c>
      <c r="M30" s="28">
        <v>43972</v>
      </c>
      <c r="N30" s="28">
        <v>43972</v>
      </c>
      <c r="O30" s="28">
        <v>143972</v>
      </c>
      <c r="P30" s="28">
        <v>143972</v>
      </c>
      <c r="Q30" s="28">
        <v>143972</v>
      </c>
      <c r="R30" s="54">
        <f>143972-14657</f>
        <v>129315</v>
      </c>
      <c r="S30" s="23"/>
      <c r="T30" s="23"/>
      <c r="U30" s="23"/>
      <c r="V30" s="7"/>
      <c r="W30" s="7"/>
      <c r="X30" s="7"/>
      <c r="Y30" s="7"/>
    </row>
    <row r="31" spans="1:25" s="40" customFormat="1" ht="14.4" thickBot="1" x14ac:dyDescent="0.3">
      <c r="A31" s="18" t="s">
        <v>36</v>
      </c>
      <c r="B31" s="26">
        <f>SUM(B28:B30)</f>
        <v>72280000</v>
      </c>
      <c r="C31" s="26">
        <v>44379166</v>
      </c>
      <c r="D31" s="26">
        <f t="shared" si="0"/>
        <v>116659166</v>
      </c>
      <c r="E31" s="26">
        <f>SUM(E28:E30)</f>
        <v>698786717</v>
      </c>
      <c r="F31" s="26">
        <f>D31+E31</f>
        <v>815445883</v>
      </c>
      <c r="G31" s="26">
        <f>SUM(G28:G30)</f>
        <v>50350131</v>
      </c>
      <c r="H31" s="26">
        <f t="shared" ref="H31:Q31" si="11">SUM(H28:H30)</f>
        <v>5983972</v>
      </c>
      <c r="I31" s="26">
        <f t="shared" si="11"/>
        <v>5983972</v>
      </c>
      <c r="J31" s="26">
        <f t="shared" si="11"/>
        <v>5983972</v>
      </c>
      <c r="K31" s="26">
        <f t="shared" si="11"/>
        <v>6083972</v>
      </c>
      <c r="L31" s="26">
        <f>SUM(L28:L30)</f>
        <v>704770689</v>
      </c>
      <c r="M31" s="26">
        <f t="shared" si="11"/>
        <v>5983972</v>
      </c>
      <c r="N31" s="26">
        <f t="shared" si="11"/>
        <v>5983972</v>
      </c>
      <c r="O31" s="26">
        <f t="shared" si="11"/>
        <v>6083972</v>
      </c>
      <c r="P31" s="26">
        <f t="shared" si="11"/>
        <v>6083972</v>
      </c>
      <c r="Q31" s="26">
        <f t="shared" si="11"/>
        <v>6083972</v>
      </c>
      <c r="R31" s="30">
        <f>SUM(R28:R30)</f>
        <v>6069315</v>
      </c>
      <c r="S31" s="61"/>
      <c r="T31" s="61"/>
      <c r="U31" s="61"/>
      <c r="V31" s="39"/>
      <c r="W31" s="39"/>
      <c r="X31" s="39"/>
      <c r="Y31" s="39"/>
    </row>
    <row r="32" spans="1:25" s="40" customFormat="1" ht="14.4" thickBot="1" x14ac:dyDescent="0.3">
      <c r="A32" s="21" t="s">
        <v>37</v>
      </c>
      <c r="B32" s="31">
        <v>1824541460</v>
      </c>
      <c r="C32" s="31">
        <v>114450902</v>
      </c>
      <c r="D32" s="26">
        <f t="shared" si="0"/>
        <v>1938992362</v>
      </c>
      <c r="E32" s="31">
        <v>1579000</v>
      </c>
      <c r="F32" s="26">
        <f t="shared" si="1"/>
        <v>1940571362</v>
      </c>
      <c r="G32" s="31">
        <f>G21-G27-G31+314524</f>
        <v>80002964.25</v>
      </c>
      <c r="H32" s="31">
        <f t="shared" ref="H32:R32" si="12">H21-H27-H31</f>
        <v>163127583.25</v>
      </c>
      <c r="I32" s="31">
        <f t="shared" si="12"/>
        <v>217127583</v>
      </c>
      <c r="J32" s="31">
        <f t="shared" si="12"/>
        <v>163127583</v>
      </c>
      <c r="K32" s="31">
        <v>21448778</v>
      </c>
      <c r="L32" s="31">
        <f t="shared" si="12"/>
        <v>-513621138</v>
      </c>
      <c r="M32" s="31">
        <f t="shared" si="12"/>
        <v>206974884</v>
      </c>
      <c r="N32" s="31">
        <f t="shared" si="12"/>
        <v>195812387</v>
      </c>
      <c r="O32" s="31">
        <f t="shared" si="12"/>
        <v>442729149</v>
      </c>
      <c r="P32" s="31">
        <f t="shared" si="12"/>
        <v>380850165</v>
      </c>
      <c r="Q32" s="31">
        <f t="shared" si="12"/>
        <v>294221959</v>
      </c>
      <c r="R32" s="57">
        <f t="shared" si="12"/>
        <v>288769465</v>
      </c>
      <c r="S32" s="61"/>
      <c r="T32" s="61"/>
      <c r="U32" s="61"/>
      <c r="V32" s="39"/>
      <c r="W32" s="39"/>
      <c r="X32" s="39"/>
      <c r="Y32" s="39"/>
    </row>
    <row r="33" spans="1:25" s="45" customFormat="1" ht="14.4" thickBot="1" x14ac:dyDescent="0.3">
      <c r="A33" s="41" t="s">
        <v>31</v>
      </c>
      <c r="B33" s="42">
        <f>B27+B31+B32</f>
        <v>3782321594</v>
      </c>
      <c r="C33" s="42">
        <f>C32+C31+C27</f>
        <v>182480892</v>
      </c>
      <c r="D33" s="26">
        <f t="shared" si="0"/>
        <v>3964802486</v>
      </c>
      <c r="E33" s="26">
        <f>E32+E31+E27</f>
        <v>839731240</v>
      </c>
      <c r="F33" s="26">
        <f>D33+E33</f>
        <v>4804533726</v>
      </c>
      <c r="G33" s="46">
        <f>G27+G31+G32-314523+314524</f>
        <v>274338299.25</v>
      </c>
      <c r="H33" s="46">
        <f t="shared" ref="H33:R33" si="13">H27+H31+H32</f>
        <v>329905695.25</v>
      </c>
      <c r="I33" s="46">
        <f t="shared" si="13"/>
        <v>383905695</v>
      </c>
      <c r="J33" s="46">
        <f t="shared" si="13"/>
        <v>329905695</v>
      </c>
      <c r="K33" s="46">
        <f t="shared" si="13"/>
        <v>327591172</v>
      </c>
      <c r="L33" s="46">
        <f t="shared" si="13"/>
        <v>351943694</v>
      </c>
      <c r="M33" s="46">
        <f t="shared" si="13"/>
        <v>373752996</v>
      </c>
      <c r="N33" s="46">
        <f t="shared" si="13"/>
        <v>362590499</v>
      </c>
      <c r="O33" s="46">
        <f t="shared" si="13"/>
        <v>609607261</v>
      </c>
      <c r="P33" s="46">
        <f t="shared" si="13"/>
        <v>547728277</v>
      </c>
      <c r="Q33" s="46">
        <f t="shared" si="13"/>
        <v>461350071</v>
      </c>
      <c r="R33" s="47">
        <f t="shared" si="13"/>
        <v>451914373</v>
      </c>
      <c r="S33" s="61"/>
      <c r="T33" s="61"/>
      <c r="U33" s="61"/>
      <c r="V33" s="44"/>
      <c r="W33" s="44"/>
      <c r="X33" s="44"/>
      <c r="Y33" s="44"/>
    </row>
    <row r="34" spans="1:25" x14ac:dyDescent="0.25">
      <c r="B34" s="3">
        <f>B33-B21</f>
        <v>0</v>
      </c>
      <c r="C34" s="3">
        <f t="shared" ref="C34:R34" si="14">C33-C21</f>
        <v>0</v>
      </c>
      <c r="D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L34" s="3">
        <f t="shared" si="14"/>
        <v>0</v>
      </c>
      <c r="M34" s="3">
        <f t="shared" si="14"/>
        <v>0</v>
      </c>
      <c r="N34" s="3">
        <f t="shared" si="14"/>
        <v>0</v>
      </c>
      <c r="O34" s="3">
        <f t="shared" si="14"/>
        <v>0</v>
      </c>
      <c r="P34" s="3">
        <f t="shared" si="14"/>
        <v>0</v>
      </c>
      <c r="Q34" s="3">
        <f t="shared" si="14"/>
        <v>0</v>
      </c>
      <c r="R34" s="3">
        <f t="shared" si="14"/>
        <v>0</v>
      </c>
      <c r="S34" s="23"/>
      <c r="T34" s="23"/>
      <c r="U34" s="7"/>
      <c r="V34" s="7"/>
      <c r="W34" s="7"/>
      <c r="X34" s="7"/>
      <c r="Y34" s="7"/>
    </row>
    <row r="35" spans="1:25" x14ac:dyDescent="0.25">
      <c r="S35" s="23"/>
      <c r="T35" s="7"/>
      <c r="U35" s="7"/>
      <c r="V35" s="7"/>
      <c r="W35" s="7"/>
      <c r="X35" s="7"/>
      <c r="Y35" s="7"/>
    </row>
    <row r="36" spans="1:25" x14ac:dyDescent="0.25">
      <c r="S36" s="7"/>
      <c r="T36" s="7"/>
      <c r="U36" s="7"/>
      <c r="V36" s="7"/>
      <c r="W36" s="7"/>
      <c r="X36" s="7"/>
      <c r="Y36" s="7"/>
    </row>
    <row r="37" spans="1:25" x14ac:dyDescent="0.25">
      <c r="S37" s="7"/>
      <c r="T37" s="7"/>
      <c r="U37" s="7"/>
      <c r="V37" s="7"/>
      <c r="W37" s="7"/>
      <c r="X37" s="7"/>
      <c r="Y37" s="7"/>
    </row>
    <row r="38" spans="1:25" x14ac:dyDescent="0.25">
      <c r="A38" s="62" t="s">
        <v>48</v>
      </c>
      <c r="B38" s="62"/>
      <c r="C38" s="62"/>
      <c r="D38" s="62"/>
      <c r="E38" s="62"/>
      <c r="F38" s="62"/>
      <c r="G38" s="62"/>
      <c r="H38" s="62"/>
      <c r="I38" s="62"/>
      <c r="J38" s="62"/>
      <c r="S38" s="7"/>
      <c r="T38" s="7"/>
      <c r="U38" s="7"/>
      <c r="V38" s="7"/>
      <c r="W38" s="7"/>
      <c r="X38" s="7"/>
      <c r="Y38" s="7"/>
    </row>
    <row r="39" spans="1:25" x14ac:dyDescent="0.25">
      <c r="A39" s="62" t="s">
        <v>47</v>
      </c>
      <c r="B39" s="62"/>
      <c r="C39" s="62"/>
      <c r="D39" s="62"/>
      <c r="E39" s="62"/>
      <c r="F39" s="62"/>
      <c r="G39" s="62"/>
      <c r="H39" s="62"/>
      <c r="I39" s="62"/>
      <c r="J39" s="62"/>
      <c r="S39" s="7"/>
      <c r="T39" s="7"/>
      <c r="U39" s="7"/>
      <c r="V39" s="7"/>
      <c r="W39" s="7"/>
      <c r="X39" s="7"/>
      <c r="Y39" s="7"/>
    </row>
    <row r="40" spans="1:25" x14ac:dyDescent="0.25">
      <c r="S40" s="7"/>
      <c r="T40" s="7"/>
      <c r="U40" s="7"/>
      <c r="V40" s="7"/>
      <c r="W40" s="7"/>
      <c r="X40" s="7"/>
      <c r="Y40" s="7"/>
    </row>
    <row r="41" spans="1:25" x14ac:dyDescent="0.25">
      <c r="S41" s="7"/>
      <c r="T41" s="7"/>
      <c r="U41" s="7"/>
      <c r="V41" s="7"/>
      <c r="W41" s="7"/>
      <c r="X41" s="7"/>
      <c r="Y41" s="7"/>
    </row>
    <row r="42" spans="1:25" x14ac:dyDescent="0.25">
      <c r="S42" s="7"/>
      <c r="T42" s="7"/>
      <c r="U42" s="7"/>
      <c r="V42" s="7"/>
      <c r="W42" s="7"/>
      <c r="X42" s="7"/>
      <c r="Y42" s="7"/>
    </row>
    <row r="43" spans="1:25" x14ac:dyDescent="0.25">
      <c r="S43" s="7"/>
      <c r="T43" s="7"/>
      <c r="U43" s="7"/>
      <c r="V43" s="7"/>
      <c r="W43" s="7"/>
      <c r="X43" s="7"/>
      <c r="Y43" s="7"/>
    </row>
    <row r="44" spans="1:25" x14ac:dyDescent="0.25">
      <c r="S44" s="7"/>
      <c r="T44" s="7"/>
      <c r="U44" s="7"/>
      <c r="V44" s="7"/>
      <c r="W44" s="7"/>
      <c r="X44" s="7"/>
      <c r="Y44" s="7"/>
    </row>
    <row r="45" spans="1:25" x14ac:dyDescent="0.25">
      <c r="S45" s="7"/>
      <c r="T45" s="7"/>
      <c r="U45" s="7"/>
      <c r="V45" s="7"/>
      <c r="W45" s="7"/>
      <c r="X45" s="7"/>
      <c r="Y45" s="7"/>
    </row>
    <row r="46" spans="1:25" x14ac:dyDescent="0.25">
      <c r="S46" s="7"/>
      <c r="T46" s="7"/>
      <c r="U46" s="7"/>
      <c r="V46" s="7"/>
      <c r="W46" s="7"/>
      <c r="X46" s="7"/>
      <c r="Y46" s="7"/>
    </row>
    <row r="47" spans="1:25" x14ac:dyDescent="0.25">
      <c r="S47" s="7"/>
      <c r="T47" s="7"/>
      <c r="U47" s="7"/>
      <c r="V47" s="7"/>
      <c r="W47" s="7"/>
      <c r="X47" s="7"/>
      <c r="Y47" s="7"/>
    </row>
    <row r="48" spans="1:25" x14ac:dyDescent="0.25">
      <c r="S48" s="7"/>
      <c r="T48" s="7"/>
      <c r="U48" s="7"/>
      <c r="V48" s="7"/>
      <c r="W48" s="7"/>
      <c r="X48" s="7"/>
      <c r="Y48" s="7"/>
    </row>
    <row r="49" spans="19:25" x14ac:dyDescent="0.25">
      <c r="S49" s="7"/>
      <c r="T49" s="7"/>
      <c r="U49" s="7"/>
      <c r="V49" s="7"/>
      <c r="W49" s="7"/>
      <c r="X49" s="7"/>
      <c r="Y49" s="7"/>
    </row>
    <row r="50" spans="19:25" x14ac:dyDescent="0.25">
      <c r="S50" s="7"/>
      <c r="T50" s="7"/>
      <c r="U50" s="7"/>
      <c r="V50" s="7"/>
      <c r="W50" s="7"/>
      <c r="X50" s="7"/>
      <c r="Y50" s="7"/>
    </row>
    <row r="51" spans="19:25" x14ac:dyDescent="0.25">
      <c r="S51" s="7"/>
      <c r="T51" s="7"/>
      <c r="U51" s="7"/>
      <c r="V51" s="7"/>
      <c r="W51" s="7"/>
      <c r="X51" s="7"/>
      <c r="Y51" s="7"/>
    </row>
    <row r="52" spans="19:25" x14ac:dyDescent="0.25">
      <c r="S52" s="7"/>
      <c r="T52" s="7"/>
      <c r="U52" s="7"/>
      <c r="V52" s="7"/>
      <c r="W52" s="7"/>
      <c r="X52" s="7"/>
      <c r="Y52" s="7"/>
    </row>
    <row r="53" spans="19:25" x14ac:dyDescent="0.25">
      <c r="S53" s="7"/>
      <c r="T53" s="7"/>
      <c r="U53" s="7"/>
      <c r="V53" s="7"/>
      <c r="W53" s="7"/>
      <c r="X53" s="7"/>
      <c r="Y53" s="7"/>
    </row>
    <row r="54" spans="19:25" x14ac:dyDescent="0.25">
      <c r="S54" s="7"/>
      <c r="T54" s="7"/>
      <c r="U54" s="7"/>
      <c r="V54" s="7"/>
      <c r="W54" s="7"/>
      <c r="X54" s="7"/>
      <c r="Y54" s="7"/>
    </row>
    <row r="55" spans="19:25" x14ac:dyDescent="0.25">
      <c r="S55" s="7"/>
      <c r="T55" s="7"/>
      <c r="U55" s="7"/>
      <c r="V55" s="7"/>
      <c r="W55" s="7"/>
      <c r="X55" s="7"/>
      <c r="Y55" s="7"/>
    </row>
    <row r="56" spans="19:25" x14ac:dyDescent="0.25">
      <c r="S56" s="7"/>
      <c r="T56" s="7"/>
      <c r="U56" s="7"/>
      <c r="V56" s="7"/>
      <c r="W56" s="7"/>
      <c r="X56" s="7"/>
      <c r="Y56" s="7"/>
    </row>
    <row r="57" spans="19:25" x14ac:dyDescent="0.25">
      <c r="S57" s="7"/>
      <c r="T57" s="7"/>
      <c r="U57" s="7"/>
      <c r="V57" s="7"/>
      <c r="W57" s="7"/>
      <c r="X57" s="7"/>
      <c r="Y57" s="7"/>
    </row>
    <row r="58" spans="19:25" x14ac:dyDescent="0.25">
      <c r="S58" s="7"/>
      <c r="T58" s="7"/>
      <c r="U58" s="7"/>
      <c r="V58" s="7"/>
      <c r="W58" s="7"/>
      <c r="X58" s="7"/>
      <c r="Y58" s="7"/>
    </row>
    <row r="59" spans="19:25" x14ac:dyDescent="0.25">
      <c r="S59" s="7"/>
      <c r="T59" s="7"/>
      <c r="U59" s="7"/>
      <c r="V59" s="7"/>
      <c r="W59" s="7"/>
      <c r="X59" s="7"/>
      <c r="Y59" s="7"/>
    </row>
    <row r="60" spans="19:25" x14ac:dyDescent="0.25">
      <c r="S60" s="7"/>
      <c r="T60" s="7"/>
      <c r="U60" s="7"/>
      <c r="V60" s="7"/>
      <c r="W60" s="7"/>
      <c r="X60" s="7"/>
      <c r="Y60" s="7"/>
    </row>
    <row r="61" spans="19:25" x14ac:dyDescent="0.25">
      <c r="S61" s="7"/>
      <c r="T61" s="7"/>
      <c r="U61" s="7"/>
      <c r="V61" s="7"/>
      <c r="W61" s="7"/>
      <c r="X61" s="7"/>
      <c r="Y61" s="7"/>
    </row>
    <row r="62" spans="19:25" x14ac:dyDescent="0.25">
      <c r="S62" s="7"/>
      <c r="T62" s="7"/>
      <c r="U62" s="7"/>
      <c r="V62" s="7"/>
      <c r="W62" s="7"/>
      <c r="X62" s="7"/>
      <c r="Y62" s="7"/>
    </row>
    <row r="63" spans="19:25" x14ac:dyDescent="0.25">
      <c r="S63" s="7"/>
      <c r="T63" s="7"/>
      <c r="U63" s="7"/>
      <c r="V63" s="7"/>
      <c r="W63" s="7"/>
      <c r="X63" s="7"/>
      <c r="Y63" s="7"/>
    </row>
    <row r="64" spans="19:25" x14ac:dyDescent="0.25">
      <c r="S64" s="7"/>
      <c r="T64" s="7"/>
      <c r="U64" s="7"/>
      <c r="V64" s="7"/>
      <c r="W64" s="7"/>
      <c r="X64" s="7"/>
      <c r="Y64" s="7"/>
    </row>
    <row r="65" spans="19:25" x14ac:dyDescent="0.25">
      <c r="S65" s="7"/>
      <c r="T65" s="7"/>
      <c r="U65" s="7"/>
      <c r="V65" s="7"/>
      <c r="W65" s="7"/>
      <c r="X65" s="7"/>
      <c r="Y65" s="7"/>
    </row>
    <row r="66" spans="19:25" x14ac:dyDescent="0.25">
      <c r="S66" s="7"/>
      <c r="T66" s="7"/>
      <c r="U66" s="7"/>
      <c r="V66" s="7"/>
      <c r="W66" s="7"/>
      <c r="X66" s="7"/>
      <c r="Y66" s="7"/>
    </row>
    <row r="67" spans="19:25" x14ac:dyDescent="0.25">
      <c r="S67" s="7"/>
      <c r="T67" s="7"/>
      <c r="U67" s="7"/>
      <c r="V67" s="7"/>
      <c r="W67" s="7"/>
      <c r="X67" s="7"/>
      <c r="Y67" s="7"/>
    </row>
    <row r="68" spans="19:25" x14ac:dyDescent="0.25">
      <c r="S68" s="7"/>
      <c r="T68" s="7"/>
      <c r="U68" s="7"/>
      <c r="V68" s="7"/>
      <c r="W68" s="7"/>
      <c r="X68" s="7"/>
      <c r="Y68" s="7"/>
    </row>
    <row r="69" spans="19:25" x14ac:dyDescent="0.25">
      <c r="S69" s="7"/>
      <c r="T69" s="7"/>
      <c r="U69" s="7"/>
      <c r="V69" s="7"/>
      <c r="W69" s="7"/>
      <c r="X69" s="7"/>
      <c r="Y69" s="7"/>
    </row>
    <row r="70" spans="19:25" x14ac:dyDescent="0.25">
      <c r="S70" s="7"/>
      <c r="T70" s="7"/>
      <c r="U70" s="7"/>
      <c r="V70" s="7"/>
      <c r="W70" s="7"/>
      <c r="X70" s="7"/>
      <c r="Y70" s="7"/>
    </row>
    <row r="71" spans="19:25" x14ac:dyDescent="0.25">
      <c r="S71" s="7"/>
      <c r="T71" s="7"/>
      <c r="U71" s="7"/>
      <c r="V71" s="7"/>
      <c r="W71" s="7"/>
      <c r="X71" s="7"/>
      <c r="Y71" s="7"/>
    </row>
    <row r="72" spans="19:25" x14ac:dyDescent="0.25">
      <c r="S72" s="7"/>
      <c r="T72" s="7"/>
      <c r="U72" s="7"/>
      <c r="V72" s="7"/>
      <c r="W72" s="7"/>
      <c r="X72" s="7"/>
      <c r="Y72" s="7"/>
    </row>
    <row r="73" spans="19:25" x14ac:dyDescent="0.25">
      <c r="S73" s="7"/>
      <c r="T73" s="7"/>
      <c r="U73" s="7"/>
      <c r="V73" s="7"/>
      <c r="W73" s="7"/>
      <c r="X73" s="7"/>
      <c r="Y73" s="7"/>
    </row>
    <row r="74" spans="19:25" x14ac:dyDescent="0.25">
      <c r="S74" s="7"/>
      <c r="T74" s="7"/>
      <c r="U74" s="7"/>
      <c r="V74" s="7"/>
      <c r="W74" s="7"/>
      <c r="X74" s="7"/>
      <c r="Y74" s="7"/>
    </row>
    <row r="75" spans="19:25" x14ac:dyDescent="0.25">
      <c r="S75" s="7"/>
      <c r="T75" s="7"/>
      <c r="U75" s="7"/>
      <c r="V75" s="7"/>
      <c r="W75" s="7"/>
      <c r="X75" s="7"/>
      <c r="Y75" s="7"/>
    </row>
    <row r="76" spans="19:25" x14ac:dyDescent="0.25">
      <c r="S76" s="7"/>
      <c r="T76" s="7"/>
      <c r="U76" s="7"/>
      <c r="V76" s="7"/>
      <c r="W76" s="7"/>
      <c r="X76" s="7"/>
      <c r="Y76" s="7"/>
    </row>
    <row r="77" spans="19:25" x14ac:dyDescent="0.25">
      <c r="S77" s="7"/>
      <c r="T77" s="7"/>
      <c r="U77" s="7"/>
      <c r="V77" s="7"/>
      <c r="W77" s="7"/>
      <c r="X77" s="7"/>
      <c r="Y77" s="7"/>
    </row>
    <row r="78" spans="19:25" x14ac:dyDescent="0.25">
      <c r="S78" s="7"/>
      <c r="T78" s="7"/>
      <c r="U78" s="7"/>
      <c r="V78" s="7"/>
      <c r="W78" s="7"/>
      <c r="X78" s="7"/>
      <c r="Y78" s="7"/>
    </row>
    <row r="79" spans="19:25" x14ac:dyDescent="0.25">
      <c r="S79" s="7"/>
      <c r="T79" s="7"/>
      <c r="U79" s="7"/>
      <c r="V79" s="7"/>
      <c r="W79" s="7"/>
      <c r="X79" s="7"/>
      <c r="Y79" s="7"/>
    </row>
    <row r="80" spans="19:25" x14ac:dyDescent="0.25">
      <c r="S80" s="7"/>
      <c r="T80" s="7"/>
      <c r="U80" s="7"/>
      <c r="V80" s="7"/>
      <c r="W80" s="7"/>
      <c r="X80" s="7"/>
      <c r="Y80" s="7"/>
    </row>
    <row r="81" spans="19:25" x14ac:dyDescent="0.25">
      <c r="S81" s="7"/>
      <c r="T81" s="7"/>
      <c r="U81" s="7"/>
      <c r="V81" s="7"/>
      <c r="W81" s="7"/>
      <c r="X81" s="7"/>
      <c r="Y81" s="7"/>
    </row>
    <row r="82" spans="19:25" x14ac:dyDescent="0.25">
      <c r="S82" s="7"/>
      <c r="T82" s="7"/>
      <c r="U82" s="7"/>
      <c r="V82" s="7"/>
      <c r="W82" s="7"/>
      <c r="X82" s="7"/>
      <c r="Y82" s="7"/>
    </row>
    <row r="83" spans="19:25" x14ac:dyDescent="0.25">
      <c r="S83" s="7"/>
      <c r="T83" s="7"/>
      <c r="U83" s="7"/>
      <c r="V83" s="7"/>
      <c r="W83" s="7"/>
      <c r="X83" s="7"/>
      <c r="Y83" s="7"/>
    </row>
    <row r="84" spans="19:25" x14ac:dyDescent="0.25">
      <c r="S84" s="7"/>
      <c r="T84" s="7"/>
      <c r="U84" s="7"/>
      <c r="V84" s="7"/>
      <c r="W84" s="7"/>
      <c r="X84" s="7"/>
      <c r="Y84" s="7"/>
    </row>
    <row r="85" spans="19:25" x14ac:dyDescent="0.25">
      <c r="S85" s="7"/>
      <c r="T85" s="7"/>
      <c r="U85" s="7"/>
      <c r="V85" s="7"/>
      <c r="W85" s="7"/>
      <c r="X85" s="7"/>
      <c r="Y85" s="7"/>
    </row>
    <row r="86" spans="19:25" x14ac:dyDescent="0.25">
      <c r="S86" s="7"/>
      <c r="T86" s="7"/>
      <c r="U86" s="7"/>
      <c r="V86" s="7"/>
      <c r="W86" s="7"/>
      <c r="X86" s="7"/>
      <c r="Y86" s="7"/>
    </row>
    <row r="87" spans="19:25" x14ac:dyDescent="0.25">
      <c r="S87" s="7"/>
      <c r="T87" s="7"/>
      <c r="U87" s="7"/>
      <c r="V87" s="7"/>
      <c r="W87" s="7"/>
      <c r="X87" s="7"/>
      <c r="Y87" s="7"/>
    </row>
    <row r="88" spans="19:25" x14ac:dyDescent="0.25">
      <c r="S88" s="7"/>
      <c r="T88" s="7"/>
      <c r="U88" s="7"/>
      <c r="V88" s="7"/>
      <c r="W88" s="7"/>
      <c r="X88" s="7"/>
      <c r="Y88" s="7"/>
    </row>
    <row r="89" spans="19:25" x14ac:dyDescent="0.25">
      <c r="S89" s="7"/>
      <c r="T89" s="7"/>
      <c r="U89" s="7"/>
      <c r="V89" s="7"/>
      <c r="W89" s="7"/>
      <c r="X89" s="7"/>
      <c r="Y89" s="7"/>
    </row>
    <row r="90" spans="19:25" x14ac:dyDescent="0.25">
      <c r="S90" s="7"/>
      <c r="T90" s="7"/>
      <c r="U90" s="7"/>
      <c r="V90" s="7"/>
      <c r="W90" s="7"/>
      <c r="X90" s="7"/>
      <c r="Y90" s="7"/>
    </row>
    <row r="91" spans="19:25" x14ac:dyDescent="0.25">
      <c r="S91" s="7"/>
      <c r="T91" s="7"/>
      <c r="U91" s="7"/>
      <c r="V91" s="7"/>
      <c r="W91" s="7"/>
      <c r="X91" s="7"/>
      <c r="Y91" s="7"/>
    </row>
    <row r="92" spans="19:25" x14ac:dyDescent="0.25">
      <c r="S92" s="7"/>
      <c r="T92" s="7"/>
      <c r="U92" s="7"/>
      <c r="V92" s="7"/>
      <c r="W92" s="7"/>
      <c r="X92" s="7"/>
      <c r="Y92" s="7"/>
    </row>
    <row r="93" spans="19:25" x14ac:dyDescent="0.25">
      <c r="S93" s="7"/>
      <c r="T93" s="7"/>
      <c r="U93" s="7"/>
      <c r="V93" s="7"/>
      <c r="W93" s="7"/>
      <c r="X93" s="7"/>
      <c r="Y93" s="7"/>
    </row>
    <row r="94" spans="19:25" x14ac:dyDescent="0.25">
      <c r="S94" s="7"/>
      <c r="T94" s="7"/>
      <c r="U94" s="7"/>
      <c r="V94" s="7"/>
      <c r="W94" s="7"/>
      <c r="X94" s="7"/>
      <c r="Y94" s="7"/>
    </row>
    <row r="95" spans="19:25" x14ac:dyDescent="0.25">
      <c r="S95" s="7"/>
      <c r="T95" s="7"/>
      <c r="U95" s="7"/>
      <c r="V95" s="7"/>
      <c r="W95" s="7"/>
      <c r="X95" s="7"/>
      <c r="Y95" s="7"/>
    </row>
    <row r="96" spans="19:25" x14ac:dyDescent="0.25">
      <c r="S96" s="7"/>
      <c r="T96" s="7"/>
      <c r="U96" s="7"/>
      <c r="V96" s="7"/>
      <c r="W96" s="7"/>
      <c r="X96" s="7"/>
      <c r="Y96" s="7"/>
    </row>
    <row r="97" spans="19:25" x14ac:dyDescent="0.25">
      <c r="S97" s="7"/>
      <c r="T97" s="7"/>
      <c r="U97" s="7"/>
      <c r="V97" s="7"/>
      <c r="W97" s="7"/>
      <c r="X97" s="7"/>
      <c r="Y97" s="7"/>
    </row>
    <row r="98" spans="19:25" x14ac:dyDescent="0.25">
      <c r="S98" s="7"/>
      <c r="T98" s="7"/>
      <c r="U98" s="7"/>
      <c r="V98" s="7"/>
      <c r="W98" s="7"/>
      <c r="X98" s="7"/>
      <c r="Y98" s="7"/>
    </row>
    <row r="99" spans="19:25" x14ac:dyDescent="0.25">
      <c r="S99" s="7"/>
      <c r="T99" s="7"/>
      <c r="U99" s="7"/>
      <c r="V99" s="7"/>
      <c r="W99" s="7"/>
      <c r="X99" s="7"/>
      <c r="Y99" s="7"/>
    </row>
    <row r="100" spans="19:25" x14ac:dyDescent="0.25">
      <c r="S100" s="7"/>
      <c r="T100" s="7"/>
      <c r="U100" s="7"/>
      <c r="V100" s="7"/>
      <c r="W100" s="7"/>
      <c r="X100" s="7"/>
      <c r="Y100" s="7"/>
    </row>
    <row r="101" spans="19:25" x14ac:dyDescent="0.25">
      <c r="S101" s="7"/>
      <c r="T101" s="7"/>
      <c r="U101" s="7"/>
      <c r="V101" s="7"/>
      <c r="W101" s="7"/>
      <c r="X101" s="7"/>
      <c r="Y101" s="7"/>
    </row>
    <row r="102" spans="19:25" x14ac:dyDescent="0.25">
      <c r="S102" s="7"/>
      <c r="T102" s="7"/>
      <c r="U102" s="7"/>
      <c r="V102" s="7"/>
      <c r="W102" s="7"/>
      <c r="X102" s="7"/>
      <c r="Y102" s="7"/>
    </row>
    <row r="103" spans="19:25" x14ac:dyDescent="0.25">
      <c r="S103" s="7"/>
      <c r="T103" s="7"/>
      <c r="U103" s="7"/>
      <c r="V103" s="7"/>
      <c r="W103" s="7"/>
      <c r="X103" s="7"/>
      <c r="Y103" s="7"/>
    </row>
    <row r="104" spans="19:25" x14ac:dyDescent="0.25">
      <c r="S104" s="7"/>
      <c r="T104" s="7"/>
      <c r="U104" s="7"/>
      <c r="V104" s="7"/>
      <c r="W104" s="7"/>
      <c r="X104" s="7"/>
      <c r="Y104" s="7"/>
    </row>
    <row r="105" spans="19:25" x14ac:dyDescent="0.25">
      <c r="S105" s="7"/>
      <c r="T105" s="7"/>
      <c r="U105" s="7"/>
      <c r="V105" s="7"/>
      <c r="W105" s="7"/>
      <c r="X105" s="7"/>
      <c r="Y105" s="7"/>
    </row>
    <row r="106" spans="19:25" x14ac:dyDescent="0.25">
      <c r="S106" s="7"/>
      <c r="T106" s="7"/>
      <c r="U106" s="7"/>
      <c r="V106" s="7"/>
      <c r="W106" s="7"/>
      <c r="X106" s="7"/>
      <c r="Y106" s="7"/>
    </row>
    <row r="107" spans="19:25" x14ac:dyDescent="0.25">
      <c r="S107" s="7"/>
      <c r="T107" s="7"/>
      <c r="U107" s="7"/>
      <c r="V107" s="7"/>
      <c r="W107" s="7"/>
      <c r="X107" s="7"/>
      <c r="Y107" s="7"/>
    </row>
    <row r="108" spans="19:25" x14ac:dyDescent="0.25">
      <c r="S108" s="7"/>
      <c r="T108" s="7"/>
      <c r="U108" s="7"/>
      <c r="V108" s="7"/>
      <c r="W108" s="7"/>
      <c r="X108" s="7"/>
      <c r="Y108" s="7"/>
    </row>
    <row r="109" spans="19:25" x14ac:dyDescent="0.25">
      <c r="S109" s="7"/>
      <c r="T109" s="7"/>
      <c r="U109" s="7"/>
      <c r="V109" s="7"/>
      <c r="W109" s="7"/>
      <c r="X109" s="7"/>
      <c r="Y109" s="7"/>
    </row>
    <row r="110" spans="19:25" x14ac:dyDescent="0.25">
      <c r="S110" s="7"/>
      <c r="T110" s="7"/>
      <c r="U110" s="7"/>
      <c r="V110" s="7"/>
      <c r="W110" s="7"/>
      <c r="X110" s="7"/>
      <c r="Y110" s="7"/>
    </row>
    <row r="111" spans="19:25" x14ac:dyDescent="0.25">
      <c r="S111" s="7"/>
      <c r="T111" s="7"/>
      <c r="U111" s="7"/>
      <c r="V111" s="7"/>
      <c r="W111" s="7"/>
      <c r="X111" s="7"/>
      <c r="Y111" s="7"/>
    </row>
    <row r="112" spans="19:25" x14ac:dyDescent="0.25">
      <c r="S112" s="7"/>
      <c r="T112" s="7"/>
      <c r="U112" s="7"/>
      <c r="V112" s="7"/>
      <c r="W112" s="7"/>
      <c r="X112" s="7"/>
      <c r="Y112" s="7"/>
    </row>
    <row r="113" spans="19:25" x14ac:dyDescent="0.25">
      <c r="S113" s="7"/>
      <c r="T113" s="7"/>
      <c r="U113" s="7"/>
      <c r="V113" s="7"/>
      <c r="W113" s="7"/>
      <c r="X113" s="7"/>
      <c r="Y113" s="7"/>
    </row>
    <row r="114" spans="19:25" x14ac:dyDescent="0.25">
      <c r="S114" s="7"/>
      <c r="T114" s="7"/>
      <c r="U114" s="7"/>
      <c r="V114" s="7"/>
      <c r="W114" s="7"/>
      <c r="X114" s="7"/>
      <c r="Y114" s="7"/>
    </row>
    <row r="115" spans="19:25" x14ac:dyDescent="0.25">
      <c r="S115" s="7"/>
      <c r="T115" s="7"/>
      <c r="U115" s="7"/>
      <c r="V115" s="7"/>
      <c r="W115" s="7"/>
      <c r="X115" s="7"/>
      <c r="Y115" s="7"/>
    </row>
    <row r="116" spans="19:25" x14ac:dyDescent="0.25">
      <c r="S116" s="7"/>
      <c r="T116" s="7"/>
      <c r="U116" s="7"/>
      <c r="V116" s="7"/>
      <c r="W116" s="7"/>
      <c r="X116" s="7"/>
      <c r="Y116" s="7"/>
    </row>
    <row r="117" spans="19:25" x14ac:dyDescent="0.25">
      <c r="S117" s="7"/>
      <c r="T117" s="7"/>
      <c r="U117" s="7"/>
      <c r="V117" s="7"/>
      <c r="W117" s="7"/>
      <c r="X117" s="7"/>
      <c r="Y117" s="7"/>
    </row>
    <row r="118" spans="19:25" x14ac:dyDescent="0.25">
      <c r="S118" s="7"/>
      <c r="T118" s="7"/>
      <c r="U118" s="7"/>
      <c r="V118" s="7"/>
      <c r="W118" s="7"/>
      <c r="X118" s="7"/>
      <c r="Y118" s="7"/>
    </row>
    <row r="119" spans="19:25" x14ac:dyDescent="0.25">
      <c r="S119" s="7"/>
      <c r="T119" s="7"/>
      <c r="U119" s="7"/>
      <c r="V119" s="7"/>
      <c r="W119" s="7"/>
      <c r="X119" s="7"/>
      <c r="Y119" s="7"/>
    </row>
    <row r="120" spans="19:25" x14ac:dyDescent="0.25">
      <c r="S120" s="7"/>
      <c r="T120" s="7"/>
      <c r="U120" s="7"/>
      <c r="V120" s="7"/>
      <c r="W120" s="7"/>
      <c r="X120" s="7"/>
      <c r="Y120" s="7"/>
    </row>
    <row r="121" spans="19:25" x14ac:dyDescent="0.25">
      <c r="S121" s="7"/>
      <c r="T121" s="7"/>
      <c r="U121" s="7"/>
      <c r="V121" s="7"/>
      <c r="W121" s="7"/>
      <c r="X121" s="7"/>
      <c r="Y121" s="7"/>
    </row>
    <row r="122" spans="19:25" x14ac:dyDescent="0.25">
      <c r="S122" s="7"/>
      <c r="T122" s="7"/>
      <c r="U122" s="7"/>
      <c r="V122" s="7"/>
      <c r="W122" s="7"/>
      <c r="X122" s="7"/>
      <c r="Y122" s="7"/>
    </row>
    <row r="123" spans="19:25" x14ac:dyDescent="0.25">
      <c r="S123" s="7"/>
      <c r="T123" s="7"/>
      <c r="U123" s="7"/>
      <c r="V123" s="7"/>
      <c r="W123" s="7"/>
      <c r="X123" s="7"/>
      <c r="Y123" s="7"/>
    </row>
    <row r="124" spans="19:25" x14ac:dyDescent="0.25">
      <c r="S124" s="7"/>
      <c r="T124" s="7"/>
      <c r="U124" s="7"/>
      <c r="V124" s="7"/>
      <c r="W124" s="7"/>
      <c r="X124" s="7"/>
      <c r="Y124" s="7"/>
    </row>
    <row r="125" spans="19:25" x14ac:dyDescent="0.25">
      <c r="S125" s="7"/>
      <c r="T125" s="7"/>
      <c r="U125" s="7"/>
      <c r="V125" s="7"/>
      <c r="W125" s="7"/>
      <c r="X125" s="7"/>
      <c r="Y125" s="7"/>
    </row>
    <row r="126" spans="19:25" x14ac:dyDescent="0.25">
      <c r="S126" s="7"/>
      <c r="T126" s="7"/>
      <c r="U126" s="7"/>
      <c r="V126" s="7"/>
      <c r="W126" s="7"/>
      <c r="X126" s="7"/>
      <c r="Y126" s="7"/>
    </row>
    <row r="127" spans="19:25" x14ac:dyDescent="0.25">
      <c r="S127" s="7"/>
      <c r="T127" s="7"/>
      <c r="U127" s="7"/>
      <c r="V127" s="7"/>
      <c r="W127" s="7"/>
      <c r="X127" s="7"/>
      <c r="Y127" s="7"/>
    </row>
    <row r="128" spans="19:25" x14ac:dyDescent="0.25">
      <c r="S128" s="7"/>
      <c r="T128" s="7"/>
      <c r="U128" s="7"/>
      <c r="V128" s="7"/>
      <c r="W128" s="7"/>
      <c r="X128" s="7"/>
      <c r="Y128" s="7"/>
    </row>
    <row r="129" spans="19:25" x14ac:dyDescent="0.25">
      <c r="S129" s="7"/>
      <c r="T129" s="7"/>
      <c r="U129" s="7"/>
      <c r="V129" s="7"/>
      <c r="W129" s="7"/>
      <c r="X129" s="7"/>
      <c r="Y129" s="7"/>
    </row>
    <row r="130" spans="19:25" x14ac:dyDescent="0.25">
      <c r="S130" s="7"/>
      <c r="T130" s="7"/>
      <c r="U130" s="7"/>
      <c r="V130" s="7"/>
      <c r="W130" s="7"/>
      <c r="X130" s="7"/>
      <c r="Y130" s="7"/>
    </row>
    <row r="131" spans="19:25" x14ac:dyDescent="0.25">
      <c r="S131" s="7"/>
      <c r="T131" s="7"/>
      <c r="U131" s="7"/>
      <c r="V131" s="7"/>
      <c r="W131" s="7"/>
      <c r="X131" s="7"/>
      <c r="Y131" s="7"/>
    </row>
    <row r="132" spans="19:25" x14ac:dyDescent="0.25">
      <c r="S132" s="7"/>
      <c r="T132" s="7"/>
      <c r="U132" s="7"/>
      <c r="V132" s="7"/>
      <c r="W132" s="7"/>
      <c r="X132" s="7"/>
      <c r="Y132" s="7"/>
    </row>
    <row r="133" spans="19:25" x14ac:dyDescent="0.25">
      <c r="S133" s="7"/>
      <c r="T133" s="7"/>
      <c r="U133" s="7"/>
      <c r="V133" s="7"/>
      <c r="W133" s="7"/>
      <c r="X133" s="7"/>
      <c r="Y133" s="7"/>
    </row>
    <row r="134" spans="19:25" x14ac:dyDescent="0.25">
      <c r="S134" s="7"/>
      <c r="T134" s="7"/>
      <c r="U134" s="7"/>
      <c r="V134" s="7"/>
      <c r="W134" s="7"/>
      <c r="X134" s="7"/>
      <c r="Y134" s="7"/>
    </row>
    <row r="135" spans="19:25" x14ac:dyDescent="0.25">
      <c r="S135" s="7"/>
      <c r="T135" s="7"/>
      <c r="U135" s="7"/>
      <c r="V135" s="7"/>
      <c r="W135" s="7"/>
      <c r="X135" s="7"/>
      <c r="Y135" s="7"/>
    </row>
    <row r="136" spans="19:25" x14ac:dyDescent="0.25">
      <c r="S136" s="7"/>
      <c r="T136" s="7"/>
      <c r="U136" s="7"/>
      <c r="V136" s="7"/>
      <c r="W136" s="7"/>
      <c r="X136" s="7"/>
      <c r="Y136" s="7"/>
    </row>
    <row r="137" spans="19:25" x14ac:dyDescent="0.25">
      <c r="S137" s="7"/>
      <c r="T137" s="7"/>
      <c r="U137" s="7"/>
      <c r="V137" s="7"/>
      <c r="W137" s="7"/>
      <c r="X137" s="7"/>
      <c r="Y137" s="7"/>
    </row>
    <row r="138" spans="19:25" x14ac:dyDescent="0.25">
      <c r="S138" s="7"/>
      <c r="T138" s="7"/>
      <c r="U138" s="7"/>
      <c r="V138" s="7"/>
      <c r="W138" s="7"/>
      <c r="X138" s="7"/>
      <c r="Y138" s="7"/>
    </row>
    <row r="139" spans="19:25" x14ac:dyDescent="0.25">
      <c r="S139" s="7"/>
      <c r="T139" s="7"/>
      <c r="U139" s="7"/>
      <c r="V139" s="7"/>
      <c r="W139" s="7"/>
      <c r="X139" s="7"/>
      <c r="Y139" s="7"/>
    </row>
    <row r="140" spans="19:25" x14ac:dyDescent="0.25">
      <c r="S140" s="7"/>
      <c r="T140" s="7"/>
      <c r="U140" s="7"/>
      <c r="V140" s="7"/>
      <c r="W140" s="7"/>
      <c r="X140" s="7"/>
      <c r="Y140" s="7"/>
    </row>
    <row r="141" spans="19:25" x14ac:dyDescent="0.25">
      <c r="S141" s="7"/>
      <c r="T141" s="7"/>
      <c r="U141" s="7"/>
      <c r="V141" s="7"/>
      <c r="W141" s="7"/>
      <c r="X141" s="7"/>
      <c r="Y141" s="7"/>
    </row>
    <row r="142" spans="19:25" x14ac:dyDescent="0.25">
      <c r="S142" s="7"/>
      <c r="T142" s="7"/>
      <c r="U142" s="7"/>
      <c r="V142" s="7"/>
      <c r="W142" s="7"/>
      <c r="X142" s="7"/>
      <c r="Y142" s="7"/>
    </row>
    <row r="143" spans="19:25" x14ac:dyDescent="0.25">
      <c r="S143" s="7"/>
      <c r="T143" s="7"/>
      <c r="U143" s="7"/>
      <c r="V143" s="7"/>
      <c r="W143" s="7"/>
      <c r="X143" s="7"/>
      <c r="Y143" s="7"/>
    </row>
    <row r="144" spans="19:25" x14ac:dyDescent="0.25">
      <c r="S144" s="7"/>
      <c r="T144" s="7"/>
      <c r="U144" s="7"/>
      <c r="V144" s="7"/>
      <c r="W144" s="7"/>
      <c r="X144" s="7"/>
      <c r="Y144" s="7"/>
    </row>
    <row r="145" spans="19:25" x14ac:dyDescent="0.25">
      <c r="S145" s="7"/>
      <c r="T145" s="7"/>
      <c r="U145" s="7"/>
      <c r="V145" s="7"/>
      <c r="W145" s="7"/>
      <c r="X145" s="7"/>
      <c r="Y145" s="7"/>
    </row>
    <row r="146" spans="19:25" x14ac:dyDescent="0.25">
      <c r="S146" s="7"/>
      <c r="T146" s="7"/>
      <c r="U146" s="7"/>
      <c r="V146" s="7"/>
      <c r="W146" s="7"/>
      <c r="X146" s="7"/>
      <c r="Y146" s="7"/>
    </row>
    <row r="147" spans="19:25" x14ac:dyDescent="0.25">
      <c r="S147" s="7"/>
      <c r="T147" s="7"/>
      <c r="U147" s="7"/>
      <c r="V147" s="7"/>
      <c r="W147" s="7"/>
      <c r="X147" s="7"/>
      <c r="Y147" s="7"/>
    </row>
    <row r="148" spans="19:25" x14ac:dyDescent="0.25">
      <c r="S148" s="7"/>
      <c r="T148" s="7"/>
      <c r="U148" s="7"/>
      <c r="V148" s="7"/>
      <c r="W148" s="7"/>
      <c r="X148" s="7"/>
      <c r="Y148" s="7"/>
    </row>
    <row r="149" spans="19:25" x14ac:dyDescent="0.25">
      <c r="S149" s="7"/>
      <c r="T149" s="7"/>
      <c r="U149" s="7"/>
      <c r="V149" s="7"/>
      <c r="W149" s="7"/>
      <c r="X149" s="7"/>
      <c r="Y149" s="7"/>
    </row>
    <row r="150" spans="19:25" x14ac:dyDescent="0.25">
      <c r="S150" s="7"/>
      <c r="T150" s="7"/>
      <c r="U150" s="7"/>
      <c r="V150" s="7"/>
      <c r="W150" s="7"/>
      <c r="X150" s="7"/>
      <c r="Y150" s="7"/>
    </row>
    <row r="151" spans="19:25" x14ac:dyDescent="0.25">
      <c r="S151" s="7"/>
      <c r="T151" s="7"/>
      <c r="U151" s="7"/>
      <c r="V151" s="7"/>
      <c r="W151" s="7"/>
      <c r="X151" s="7"/>
      <c r="Y151" s="7"/>
    </row>
    <row r="152" spans="19:25" x14ac:dyDescent="0.25">
      <c r="S152" s="7"/>
      <c r="T152" s="7"/>
      <c r="U152" s="7"/>
      <c r="V152" s="7"/>
      <c r="W152" s="7"/>
      <c r="X152" s="7"/>
      <c r="Y152" s="7"/>
    </row>
    <row r="153" spans="19:25" x14ac:dyDescent="0.25">
      <c r="S153" s="7"/>
      <c r="T153" s="7"/>
      <c r="U153" s="7"/>
      <c r="V153" s="7"/>
      <c r="W153" s="7"/>
      <c r="X153" s="7"/>
      <c r="Y153" s="7"/>
    </row>
    <row r="154" spans="19:25" x14ac:dyDescent="0.25">
      <c r="S154" s="7"/>
      <c r="T154" s="7"/>
      <c r="U154" s="7"/>
      <c r="V154" s="7"/>
      <c r="W154" s="7"/>
      <c r="X154" s="7"/>
      <c r="Y154" s="7"/>
    </row>
    <row r="155" spans="19:25" x14ac:dyDescent="0.25">
      <c r="S155" s="7"/>
      <c r="T155" s="7"/>
      <c r="U155" s="7"/>
      <c r="V155" s="7"/>
      <c r="W155" s="7"/>
      <c r="X155" s="7"/>
      <c r="Y155" s="7"/>
    </row>
    <row r="156" spans="19:25" x14ac:dyDescent="0.25">
      <c r="S156" s="7"/>
      <c r="T156" s="7"/>
      <c r="U156" s="7"/>
      <c r="V156" s="7"/>
      <c r="W156" s="7"/>
      <c r="X156" s="7"/>
      <c r="Y156" s="7"/>
    </row>
    <row r="157" spans="19:25" x14ac:dyDescent="0.25">
      <c r="S157" s="7"/>
      <c r="T157" s="7"/>
      <c r="U157" s="7"/>
      <c r="V157" s="7"/>
      <c r="W157" s="7"/>
      <c r="X157" s="7"/>
      <c r="Y157" s="7"/>
    </row>
    <row r="158" spans="19:25" x14ac:dyDescent="0.25">
      <c r="S158" s="7"/>
      <c r="T158" s="7"/>
      <c r="U158" s="7"/>
      <c r="V158" s="7"/>
      <c r="W158" s="7"/>
      <c r="X158" s="7"/>
      <c r="Y158" s="7"/>
    </row>
    <row r="159" spans="19:25" x14ac:dyDescent="0.25">
      <c r="S159" s="7"/>
      <c r="T159" s="7"/>
      <c r="U159" s="7"/>
      <c r="V159" s="7"/>
      <c r="W159" s="7"/>
      <c r="X159" s="7"/>
      <c r="Y159" s="7"/>
    </row>
    <row r="160" spans="19:25" x14ac:dyDescent="0.25">
      <c r="S160" s="7"/>
      <c r="T160" s="7"/>
      <c r="U160" s="7"/>
      <c r="V160" s="7"/>
      <c r="W160" s="7"/>
      <c r="X160" s="7"/>
      <c r="Y160" s="7"/>
    </row>
    <row r="161" spans="19:25" x14ac:dyDescent="0.25">
      <c r="S161" s="7"/>
      <c r="T161" s="7"/>
      <c r="U161" s="7"/>
      <c r="V161" s="7"/>
      <c r="W161" s="7"/>
      <c r="X161" s="7"/>
      <c r="Y161" s="7"/>
    </row>
    <row r="162" spans="19:25" x14ac:dyDescent="0.25">
      <c r="S162" s="7"/>
      <c r="T162" s="7"/>
      <c r="U162" s="7"/>
      <c r="V162" s="7"/>
      <c r="W162" s="7"/>
      <c r="X162" s="7"/>
      <c r="Y162" s="7"/>
    </row>
    <row r="163" spans="19:25" x14ac:dyDescent="0.25">
      <c r="S163" s="7"/>
      <c r="T163" s="7"/>
      <c r="U163" s="7"/>
      <c r="V163" s="7"/>
      <c r="W163" s="7"/>
      <c r="X163" s="7"/>
      <c r="Y163" s="7"/>
    </row>
    <row r="164" spans="19:25" x14ac:dyDescent="0.25">
      <c r="S164" s="7"/>
      <c r="T164" s="7"/>
      <c r="U164" s="7"/>
      <c r="V164" s="7"/>
      <c r="W164" s="7"/>
      <c r="X164" s="7"/>
      <c r="Y164" s="7"/>
    </row>
    <row r="165" spans="19:25" x14ac:dyDescent="0.25">
      <c r="S165" s="7"/>
      <c r="T165" s="7"/>
      <c r="U165" s="7"/>
      <c r="V165" s="7"/>
      <c r="W165" s="7"/>
      <c r="X165" s="7"/>
      <c r="Y165" s="7"/>
    </row>
    <row r="166" spans="19:25" x14ac:dyDescent="0.25">
      <c r="S166" s="7"/>
      <c r="T166" s="7"/>
      <c r="U166" s="7"/>
      <c r="V166" s="7"/>
      <c r="W166" s="7"/>
      <c r="X166" s="7"/>
      <c r="Y166" s="7"/>
    </row>
    <row r="167" spans="19:25" x14ac:dyDescent="0.25">
      <c r="S167" s="7"/>
      <c r="T167" s="7"/>
      <c r="U167" s="7"/>
      <c r="V167" s="7"/>
      <c r="W167" s="7"/>
      <c r="X167" s="7"/>
      <c r="Y167" s="7"/>
    </row>
    <row r="168" spans="19:25" x14ac:dyDescent="0.25">
      <c r="S168" s="7"/>
      <c r="T168" s="7"/>
      <c r="U168" s="7"/>
      <c r="V168" s="7"/>
      <c r="W168" s="7"/>
      <c r="X168" s="7"/>
      <c r="Y168" s="7"/>
    </row>
    <row r="169" spans="19:25" x14ac:dyDescent="0.25">
      <c r="S169" s="7"/>
      <c r="T169" s="7"/>
      <c r="U169" s="7"/>
      <c r="V169" s="7"/>
      <c r="W169" s="7"/>
      <c r="X169" s="7"/>
      <c r="Y169" s="7"/>
    </row>
    <row r="170" spans="19:25" x14ac:dyDescent="0.25">
      <c r="S170" s="7"/>
      <c r="T170" s="7"/>
      <c r="U170" s="7"/>
      <c r="V170" s="7"/>
      <c r="W170" s="7"/>
      <c r="X170" s="7"/>
      <c r="Y170" s="7"/>
    </row>
    <row r="171" spans="19:25" x14ac:dyDescent="0.25">
      <c r="S171" s="7"/>
      <c r="T171" s="7"/>
      <c r="U171" s="7"/>
      <c r="V171" s="7"/>
      <c r="W171" s="7"/>
      <c r="X171" s="7"/>
      <c r="Y171" s="7"/>
    </row>
    <row r="172" spans="19:25" x14ac:dyDescent="0.25">
      <c r="S172" s="7"/>
      <c r="T172" s="7"/>
      <c r="U172" s="7"/>
      <c r="V172" s="7"/>
      <c r="W172" s="7"/>
      <c r="X172" s="7"/>
      <c r="Y172" s="7"/>
    </row>
    <row r="173" spans="19:25" x14ac:dyDescent="0.25">
      <c r="S173" s="7"/>
      <c r="T173" s="7"/>
      <c r="U173" s="7"/>
      <c r="V173" s="7"/>
      <c r="W173" s="7"/>
      <c r="X173" s="7"/>
      <c r="Y173" s="7"/>
    </row>
    <row r="174" spans="19:25" x14ac:dyDescent="0.25">
      <c r="S174" s="7"/>
      <c r="T174" s="7"/>
      <c r="U174" s="7"/>
      <c r="V174" s="7"/>
      <c r="W174" s="7"/>
      <c r="X174" s="7"/>
      <c r="Y174" s="7"/>
    </row>
    <row r="175" spans="19:25" x14ac:dyDescent="0.25">
      <c r="S175" s="7"/>
      <c r="T175" s="7"/>
      <c r="U175" s="7"/>
      <c r="V175" s="7"/>
      <c r="W175" s="7"/>
      <c r="X175" s="7"/>
      <c r="Y175" s="7"/>
    </row>
    <row r="176" spans="19:25" x14ac:dyDescent="0.25">
      <c r="S176" s="7"/>
      <c r="T176" s="7"/>
      <c r="U176" s="7"/>
      <c r="V176" s="7"/>
      <c r="W176" s="7"/>
      <c r="X176" s="7"/>
      <c r="Y176" s="7"/>
    </row>
    <row r="177" spans="19:25" x14ac:dyDescent="0.25">
      <c r="S177" s="7"/>
      <c r="T177" s="7"/>
      <c r="U177" s="7"/>
      <c r="V177" s="7"/>
      <c r="W177" s="7"/>
      <c r="X177" s="7"/>
      <c r="Y177" s="7"/>
    </row>
    <row r="178" spans="19:25" x14ac:dyDescent="0.25">
      <c r="S178" s="7"/>
      <c r="T178" s="7"/>
      <c r="U178" s="7"/>
      <c r="V178" s="7"/>
      <c r="W178" s="7"/>
      <c r="X178" s="7"/>
      <c r="Y178" s="7"/>
    </row>
    <row r="179" spans="19:25" x14ac:dyDescent="0.25">
      <c r="S179" s="7"/>
      <c r="T179" s="7"/>
      <c r="U179" s="7"/>
      <c r="V179" s="7"/>
      <c r="W179" s="7"/>
      <c r="X179" s="7"/>
      <c r="Y179" s="7"/>
    </row>
    <row r="180" spans="19:25" x14ac:dyDescent="0.25">
      <c r="S180" s="7"/>
      <c r="T180" s="7"/>
      <c r="U180" s="7"/>
      <c r="V180" s="7"/>
      <c r="W180" s="7"/>
      <c r="X180" s="7"/>
      <c r="Y180" s="7"/>
    </row>
    <row r="181" spans="19:25" x14ac:dyDescent="0.25">
      <c r="S181" s="7"/>
      <c r="T181" s="7"/>
      <c r="U181" s="7"/>
      <c r="V181" s="7"/>
      <c r="W181" s="7"/>
      <c r="X181" s="7"/>
      <c r="Y181" s="7"/>
    </row>
    <row r="182" spans="19:25" x14ac:dyDescent="0.25">
      <c r="S182" s="7"/>
      <c r="T182" s="7"/>
      <c r="U182" s="7"/>
      <c r="V182" s="7"/>
      <c r="W182" s="7"/>
      <c r="X182" s="7"/>
      <c r="Y182" s="7"/>
    </row>
    <row r="183" spans="19:25" x14ac:dyDescent="0.25">
      <c r="S183" s="7"/>
      <c r="T183" s="7"/>
      <c r="U183" s="7"/>
      <c r="V183" s="7"/>
      <c r="W183" s="7"/>
      <c r="X183" s="7"/>
      <c r="Y183" s="7"/>
    </row>
    <row r="184" spans="19:25" x14ac:dyDescent="0.25">
      <c r="S184" s="7"/>
      <c r="T184" s="7"/>
      <c r="U184" s="7"/>
      <c r="V184" s="7"/>
      <c r="W184" s="7"/>
      <c r="X184" s="7"/>
      <c r="Y184" s="7"/>
    </row>
    <row r="185" spans="19:25" x14ac:dyDescent="0.25">
      <c r="S185" s="7"/>
      <c r="T185" s="7"/>
      <c r="U185" s="7"/>
      <c r="V185" s="7"/>
      <c r="W185" s="7"/>
      <c r="X185" s="7"/>
      <c r="Y185" s="7"/>
    </row>
    <row r="186" spans="19:25" x14ac:dyDescent="0.25">
      <c r="S186" s="7"/>
      <c r="T186" s="7"/>
      <c r="U186" s="7"/>
      <c r="V186" s="7"/>
      <c r="W186" s="7"/>
      <c r="X186" s="7"/>
      <c r="Y186" s="7"/>
    </row>
    <row r="187" spans="19:25" x14ac:dyDescent="0.25">
      <c r="S187" s="7"/>
      <c r="T187" s="7"/>
      <c r="U187" s="7"/>
      <c r="V187" s="7"/>
      <c r="W187" s="7"/>
      <c r="X187" s="7"/>
      <c r="Y187" s="7"/>
    </row>
    <row r="188" spans="19:25" x14ac:dyDescent="0.25">
      <c r="S188" s="7"/>
      <c r="T188" s="7"/>
      <c r="U188" s="7"/>
      <c r="V188" s="7"/>
      <c r="W188" s="7"/>
      <c r="X188" s="7"/>
      <c r="Y188" s="7"/>
    </row>
    <row r="189" spans="19:25" x14ac:dyDescent="0.25">
      <c r="S189" s="7"/>
      <c r="T189" s="7"/>
      <c r="U189" s="7"/>
      <c r="V189" s="7"/>
      <c r="W189" s="7"/>
      <c r="X189" s="7"/>
      <c r="Y189" s="7"/>
    </row>
    <row r="190" spans="19:25" x14ac:dyDescent="0.25">
      <c r="S190" s="7"/>
      <c r="T190" s="7"/>
      <c r="U190" s="7"/>
      <c r="V190" s="7"/>
      <c r="W190" s="7"/>
      <c r="X190" s="7"/>
      <c r="Y190" s="7"/>
    </row>
    <row r="191" spans="19:25" x14ac:dyDescent="0.25">
      <c r="S191" s="7"/>
      <c r="T191" s="7"/>
      <c r="U191" s="7"/>
      <c r="V191" s="7"/>
      <c r="W191" s="7"/>
      <c r="X191" s="7"/>
      <c r="Y191" s="7"/>
    </row>
    <row r="192" spans="19:25" x14ac:dyDescent="0.25">
      <c r="S192" s="7"/>
      <c r="T192" s="7"/>
      <c r="U192" s="7"/>
      <c r="V192" s="7"/>
      <c r="W192" s="7"/>
      <c r="X192" s="7"/>
      <c r="Y192" s="7"/>
    </row>
    <row r="193" spans="19:25" x14ac:dyDescent="0.25">
      <c r="S193" s="7"/>
      <c r="T193" s="7"/>
      <c r="U193" s="7"/>
      <c r="V193" s="7"/>
      <c r="W193" s="7"/>
      <c r="X193" s="7"/>
      <c r="Y193" s="7"/>
    </row>
    <row r="194" spans="19:25" x14ac:dyDescent="0.25">
      <c r="S194" s="7"/>
      <c r="T194" s="7"/>
      <c r="U194" s="7"/>
      <c r="V194" s="7"/>
      <c r="W194" s="7"/>
      <c r="X194" s="7"/>
      <c r="Y194" s="7"/>
    </row>
    <row r="195" spans="19:25" x14ac:dyDescent="0.25">
      <c r="S195" s="7"/>
      <c r="T195" s="7"/>
      <c r="U195" s="7"/>
      <c r="V195" s="7"/>
      <c r="W195" s="7"/>
      <c r="X195" s="7"/>
      <c r="Y195" s="7"/>
    </row>
    <row r="196" spans="19:25" x14ac:dyDescent="0.25">
      <c r="S196" s="7"/>
      <c r="T196" s="7"/>
      <c r="U196" s="7"/>
      <c r="V196" s="7"/>
      <c r="W196" s="7"/>
      <c r="X196" s="7"/>
      <c r="Y196" s="7"/>
    </row>
    <row r="197" spans="19:25" x14ac:dyDescent="0.25">
      <c r="S197" s="7"/>
      <c r="T197" s="7"/>
      <c r="U197" s="7"/>
      <c r="V197" s="7"/>
      <c r="W197" s="7"/>
      <c r="X197" s="7"/>
      <c r="Y197" s="7"/>
    </row>
    <row r="198" spans="19:25" x14ac:dyDescent="0.25">
      <c r="S198" s="7"/>
      <c r="T198" s="7"/>
      <c r="U198" s="7"/>
      <c r="V198" s="7"/>
      <c r="W198" s="7"/>
      <c r="X198" s="7"/>
      <c r="Y198" s="7"/>
    </row>
    <row r="199" spans="19:25" x14ac:dyDescent="0.25">
      <c r="S199" s="7"/>
      <c r="T199" s="7"/>
      <c r="U199" s="7"/>
      <c r="V199" s="7"/>
      <c r="W199" s="7"/>
      <c r="X199" s="7"/>
      <c r="Y199" s="7"/>
    </row>
    <row r="200" spans="19:25" x14ac:dyDescent="0.25">
      <c r="S200" s="7"/>
      <c r="T200" s="7"/>
      <c r="U200" s="7"/>
      <c r="V200" s="7"/>
      <c r="W200" s="7"/>
      <c r="X200" s="7"/>
      <c r="Y200" s="7"/>
    </row>
  </sheetData>
  <mergeCells count="8">
    <mergeCell ref="A38:J38"/>
    <mergeCell ref="A39:J39"/>
    <mergeCell ref="A6:R6"/>
    <mergeCell ref="A4:R4"/>
    <mergeCell ref="A2:G2"/>
    <mergeCell ref="A3:G3"/>
    <mergeCell ref="P3:R3"/>
    <mergeCell ref="A5:R5"/>
  </mergeCells>
  <phoneticPr fontId="1" type="noConversion"/>
  <printOptions horizontalCentered="1"/>
  <pageMargins left="0.39370078740157483" right="0.19685039370078741" top="0.47244094488188981" bottom="0.27559055118110237" header="0.23622047244094491" footer="0.1574803149606299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Ei. felh. ütemterv</vt:lpstr>
      <vt:lpstr>'Ei. felh. ütemterv'!Nyomtatási_terület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aljegy</cp:lastModifiedBy>
  <cp:lastPrinted>2022-05-16T13:19:10Z</cp:lastPrinted>
  <dcterms:created xsi:type="dcterms:W3CDTF">2008-08-06T09:27:52Z</dcterms:created>
  <dcterms:modified xsi:type="dcterms:W3CDTF">2022-11-13T14:05:26Z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-1026986611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