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13_ncr:1_{E523CDF9-99F4-4DA8-A9B9-729F82F6D1DC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Mindösszesen" sheetId="6" r:id="rId1"/>
    <sheet name="Hivatal" sheetId="7" r:id="rId2"/>
    <sheet name="Város " sheetId="8" r:id="rId3"/>
    <sheet name="Kostyán" sheetId="15" r:id="rId4"/>
    <sheet name="Művház" sheetId="20" r:id="rId5"/>
    <sheet name="Sportcs." sheetId="16" r:id="rId6"/>
    <sheet name="Gyöngysz." sheetId="42" r:id="rId7"/>
    <sheet name="Szivárvány" sheetId="19" r:id="rId8"/>
    <sheet name="Pingvines" sheetId="41" r:id="rId9"/>
  </sheets>
  <externalReferences>
    <externalReference r:id="rId10"/>
  </externalReferences>
  <definedNames>
    <definedName name="_1Excel_BuiltIn_Print_Area_32_1">#REF!</definedName>
    <definedName name="_2Excel_BuiltIn_Print_Area_33_1">#REF!</definedName>
    <definedName name="Excel_BuiltIn_Print_Area_6">#REF!</definedName>
    <definedName name="_xlnm.Print_Titles" localSheetId="1">Hivatal!$A:$B</definedName>
    <definedName name="_xlnm.Print_Titles" localSheetId="2">'Város '!$A:$B,'Város '!$3:$7</definedName>
    <definedName name="_xlnm.Print_Area" localSheetId="6">Gyöngysz.!$A$1:$G$39</definedName>
    <definedName name="_xlnm.Print_Area" localSheetId="1">Hivatal!$A$1:$G$39</definedName>
    <definedName name="_xlnm.Print_Area" localSheetId="3">Kostyán!$A$1:$F$39</definedName>
    <definedName name="_xlnm.Print_Area" localSheetId="0">Mindösszesen!$A$1:$V$47</definedName>
    <definedName name="_xlnm.Print_Area" localSheetId="4">Művház!$A$1:$G$39</definedName>
    <definedName name="_xlnm.Print_Area" localSheetId="8">Pingvines!$A$1:$F$39</definedName>
    <definedName name="_xlnm.Print_Area" localSheetId="5">Sportcs.!$A$1:$F$39</definedName>
    <definedName name="_xlnm.Print_Area" localSheetId="7">Szivárvány!$A$1:$F$39</definedName>
    <definedName name="_xlnm.Print_Area" localSheetId="2">'Város '!$A$1:$BD$41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6" l="1"/>
  <c r="K14" i="6"/>
  <c r="K15" i="6"/>
  <c r="K16" i="6"/>
  <c r="K17" i="6"/>
  <c r="K18" i="6"/>
  <c r="K19" i="6"/>
  <c r="K20" i="6"/>
  <c r="K21" i="6"/>
  <c r="K22" i="6"/>
  <c r="K23" i="6"/>
  <c r="K24" i="6"/>
  <c r="K25" i="6"/>
  <c r="K12" i="6"/>
  <c r="L28" i="6" l="1"/>
  <c r="K36" i="6"/>
  <c r="K37" i="6"/>
  <c r="K38" i="6"/>
  <c r="U26" i="6"/>
  <c r="U28" i="6"/>
  <c r="U44" i="6"/>
  <c r="U46" i="6"/>
  <c r="P42" i="6"/>
  <c r="U42" i="6" s="1"/>
  <c r="P14" i="6"/>
  <c r="U14" i="6" s="1"/>
  <c r="F13" i="6"/>
  <c r="F14" i="6"/>
  <c r="F15" i="6"/>
  <c r="F16" i="6"/>
  <c r="F17" i="6"/>
  <c r="F19" i="6"/>
  <c r="F20" i="6"/>
  <c r="F21" i="6"/>
  <c r="F22" i="6"/>
  <c r="F23" i="6"/>
  <c r="F24" i="6"/>
  <c r="F25" i="6"/>
  <c r="F12" i="6"/>
  <c r="E20" i="6"/>
  <c r="G20" i="6" s="1"/>
  <c r="E23" i="6"/>
  <c r="G23" i="6" s="1"/>
  <c r="E26" i="6"/>
  <c r="G26" i="6" s="1"/>
  <c r="E28" i="6"/>
  <c r="G28" i="6" s="1"/>
  <c r="E41" i="6"/>
  <c r="G41" i="6" s="1"/>
  <c r="E44" i="6"/>
  <c r="G44" i="6" s="1"/>
  <c r="O26" i="6"/>
  <c r="Q26" i="6" s="1"/>
  <c r="O28" i="6"/>
  <c r="Q28" i="6" s="1"/>
  <c r="O44" i="6"/>
  <c r="Q44" i="6" s="1"/>
  <c r="T28" i="6"/>
  <c r="V28" i="6" s="1"/>
  <c r="BD11" i="8"/>
  <c r="BD27" i="8"/>
  <c r="BD31" i="8"/>
  <c r="BD35" i="8"/>
  <c r="BD39" i="8"/>
  <c r="BD41" i="8"/>
  <c r="BC10" i="8"/>
  <c r="BC11" i="8"/>
  <c r="BC12" i="8"/>
  <c r="P15" i="6" s="1"/>
  <c r="U15" i="6" s="1"/>
  <c r="BC13" i="8"/>
  <c r="P16" i="6" s="1"/>
  <c r="U16" i="6" s="1"/>
  <c r="BC14" i="8"/>
  <c r="BC16" i="8"/>
  <c r="P19" i="6" s="1"/>
  <c r="U19" i="6" s="1"/>
  <c r="BC17" i="8"/>
  <c r="P20" i="6" s="1"/>
  <c r="U20" i="6" s="1"/>
  <c r="BC18" i="8"/>
  <c r="BC20" i="8"/>
  <c r="P23" i="6" s="1"/>
  <c r="U23" i="6" s="1"/>
  <c r="BC21" i="8"/>
  <c r="P24" i="6" s="1"/>
  <c r="U24" i="6" s="1"/>
  <c r="BC22" i="8"/>
  <c r="BD22" i="8" s="1"/>
  <c r="BC24" i="8"/>
  <c r="BD24" i="8" s="1"/>
  <c r="BC26" i="8"/>
  <c r="BD26" i="8" s="1"/>
  <c r="BC27" i="8"/>
  <c r="P31" i="6" s="1"/>
  <c r="U31" i="6" s="1"/>
  <c r="BC28" i="8"/>
  <c r="BD28" i="8" s="1"/>
  <c r="BC29" i="8"/>
  <c r="BD29" i="8" s="1"/>
  <c r="BC30" i="8"/>
  <c r="BD30" i="8" s="1"/>
  <c r="BC31" i="8"/>
  <c r="P35" i="6" s="1"/>
  <c r="U35" i="6" s="1"/>
  <c r="BC32" i="8"/>
  <c r="BD32" i="8" s="1"/>
  <c r="BC33" i="8"/>
  <c r="BD33" i="8" s="1"/>
  <c r="BC35" i="8"/>
  <c r="P39" i="6" s="1"/>
  <c r="U39" i="6" s="1"/>
  <c r="BC36" i="8"/>
  <c r="BD36" i="8" s="1"/>
  <c r="BC37" i="8"/>
  <c r="BD37" i="8" s="1"/>
  <c r="BC38" i="8"/>
  <c r="BD38" i="8" s="1"/>
  <c r="BC39" i="8"/>
  <c r="BC9" i="8"/>
  <c r="P12" i="6" s="1"/>
  <c r="U12" i="6" s="1"/>
  <c r="AY24" i="8"/>
  <c r="AY25" i="8"/>
  <c r="AY26" i="8"/>
  <c r="AY27" i="8"/>
  <c r="AY28" i="8"/>
  <c r="AY29" i="8"/>
  <c r="AY31" i="8"/>
  <c r="AY32" i="8"/>
  <c r="AY33" i="8"/>
  <c r="AY34" i="8"/>
  <c r="AY36" i="8"/>
  <c r="AY38" i="8"/>
  <c r="AY39" i="8"/>
  <c r="AT24" i="8"/>
  <c r="AT27" i="8"/>
  <c r="AT28" i="8"/>
  <c r="AT29" i="8"/>
  <c r="AT31" i="8"/>
  <c r="AT32" i="8"/>
  <c r="AT33" i="8"/>
  <c r="AT35" i="8"/>
  <c r="AT36" i="8"/>
  <c r="AT37" i="8"/>
  <c r="AT38" i="8"/>
  <c r="AT39" i="8"/>
  <c r="AT41" i="8"/>
  <c r="AO12" i="8"/>
  <c r="AO13" i="8"/>
  <c r="AO14" i="8"/>
  <c r="AO15" i="8"/>
  <c r="AO17" i="8"/>
  <c r="AO18" i="8"/>
  <c r="AO20" i="8"/>
  <c r="AO21" i="8"/>
  <c r="AO22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1" i="8"/>
  <c r="AO11" i="8"/>
  <c r="P17" i="6" l="1"/>
  <c r="U17" i="6" s="1"/>
  <c r="BD14" i="8"/>
  <c r="P13" i="6"/>
  <c r="U13" i="6" s="1"/>
  <c r="BD10" i="8"/>
  <c r="P34" i="6"/>
  <c r="U34" i="6" s="1"/>
  <c r="P21" i="6"/>
  <c r="U21" i="6" s="1"/>
  <c r="BD18" i="8"/>
  <c r="P30" i="6"/>
  <c r="U30" i="6" s="1"/>
  <c r="BD9" i="8"/>
  <c r="P41" i="6"/>
  <c r="U41" i="6" s="1"/>
  <c r="P37" i="6"/>
  <c r="U37" i="6" s="1"/>
  <c r="P33" i="6"/>
  <c r="U33" i="6" s="1"/>
  <c r="BD21" i="8"/>
  <c r="BD17" i="8"/>
  <c r="BD13" i="8"/>
  <c r="P40" i="6"/>
  <c r="U40" i="6" s="1"/>
  <c r="P36" i="6"/>
  <c r="U36" i="6" s="1"/>
  <c r="P32" i="6"/>
  <c r="U32" i="6" s="1"/>
  <c r="BD20" i="8"/>
  <c r="BD16" i="8"/>
  <c r="BD12" i="8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9" i="20"/>
  <c r="AN19" i="8"/>
  <c r="BC19" i="8" s="1"/>
  <c r="AS34" i="8"/>
  <c r="F23" i="8"/>
  <c r="F15" i="8"/>
  <c r="BC15" i="8" s="1"/>
  <c r="AT34" i="8" l="1"/>
  <c r="BC34" i="8"/>
  <c r="AS40" i="8"/>
  <c r="BC40" i="8" s="1"/>
  <c r="BD40" i="8" s="1"/>
  <c r="P22" i="6"/>
  <c r="U22" i="6" s="1"/>
  <c r="BD19" i="8"/>
  <c r="P18" i="6"/>
  <c r="BD15" i="8"/>
  <c r="AN23" i="8"/>
  <c r="BC23" i="8" s="1"/>
  <c r="BD23" i="8" s="1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6" i="8"/>
  <c r="AA27" i="8"/>
  <c r="AA28" i="8"/>
  <c r="AA29" i="8"/>
  <c r="AA31" i="8"/>
  <c r="AA32" i="8"/>
  <c r="AA33" i="8"/>
  <c r="AA34" i="8"/>
  <c r="AA35" i="8"/>
  <c r="AA36" i="8"/>
  <c r="AA37" i="8"/>
  <c r="AA38" i="8"/>
  <c r="AA39" i="8"/>
  <c r="AA11" i="8"/>
  <c r="AS25" i="8"/>
  <c r="BC25" i="8" s="1"/>
  <c r="AV40" i="8"/>
  <c r="P29" i="6" l="1"/>
  <c r="U29" i="6" s="1"/>
  <c r="BD25" i="8"/>
  <c r="P25" i="6"/>
  <c r="BD34" i="8"/>
  <c r="P38" i="6"/>
  <c r="G22" i="7"/>
  <c r="F15" i="7"/>
  <c r="F18" i="6" s="1"/>
  <c r="U18" i="6" s="1"/>
  <c r="G38" i="7"/>
  <c r="G29" i="7"/>
  <c r="P27" i="6" l="1"/>
  <c r="U27" i="6" s="1"/>
  <c r="U25" i="6"/>
  <c r="P43" i="6"/>
  <c r="U38" i="6"/>
  <c r="S26" i="6"/>
  <c r="N12" i="6"/>
  <c r="I30" i="6"/>
  <c r="I31" i="6"/>
  <c r="I32" i="6"/>
  <c r="I33" i="6"/>
  <c r="I34" i="6"/>
  <c r="I35" i="6"/>
  <c r="I36" i="6"/>
  <c r="I37" i="6"/>
  <c r="I38" i="6"/>
  <c r="I40" i="6"/>
  <c r="I41" i="6"/>
  <c r="I42" i="6"/>
  <c r="I44" i="6"/>
  <c r="S44" i="6" s="1"/>
  <c r="I46" i="6"/>
  <c r="J26" i="6"/>
  <c r="L26" i="6" s="1"/>
  <c r="I29" i="6"/>
  <c r="I13" i="6"/>
  <c r="I14" i="6"/>
  <c r="I15" i="6"/>
  <c r="J15" i="6" s="1"/>
  <c r="L15" i="6" s="1"/>
  <c r="I16" i="6"/>
  <c r="I17" i="6"/>
  <c r="I19" i="6"/>
  <c r="I20" i="6"/>
  <c r="J20" i="6" s="1"/>
  <c r="L20" i="6" s="1"/>
  <c r="I21" i="6"/>
  <c r="I23" i="6"/>
  <c r="I24" i="6"/>
  <c r="I12" i="6"/>
  <c r="E46" i="6"/>
  <c r="D45" i="6"/>
  <c r="D43" i="6"/>
  <c r="AR21" i="8"/>
  <c r="AT21" i="8" s="1"/>
  <c r="AR22" i="8"/>
  <c r="AT22" i="8" s="1"/>
  <c r="AR20" i="8"/>
  <c r="AT20" i="8" s="1"/>
  <c r="AW14" i="8"/>
  <c r="AY14" i="8" s="1"/>
  <c r="AW16" i="8"/>
  <c r="AY16" i="8" s="1"/>
  <c r="AW17" i="8"/>
  <c r="AY17" i="8" s="1"/>
  <c r="AW18" i="8"/>
  <c r="AY18" i="8" s="1"/>
  <c r="AW21" i="8"/>
  <c r="AY21" i="8" s="1"/>
  <c r="AW22" i="8"/>
  <c r="AY22" i="8" s="1"/>
  <c r="AW13" i="8"/>
  <c r="AY13" i="8" s="1"/>
  <c r="D9" i="8"/>
  <c r="D13" i="8"/>
  <c r="D14" i="8"/>
  <c r="BA10" i="8"/>
  <c r="N13" i="6" s="1"/>
  <c r="S13" i="6" s="1"/>
  <c r="BA11" i="8"/>
  <c r="N14" i="6" s="1"/>
  <c r="BA12" i="8"/>
  <c r="N15" i="6" s="1"/>
  <c r="BA13" i="8"/>
  <c r="N16" i="6" s="1"/>
  <c r="BA16" i="8"/>
  <c r="N19" i="6" s="1"/>
  <c r="BA17" i="8"/>
  <c r="N20" i="6" s="1"/>
  <c r="BA18" i="8"/>
  <c r="N21" i="6" s="1"/>
  <c r="BA20" i="8"/>
  <c r="N23" i="6" s="1"/>
  <c r="BA21" i="8"/>
  <c r="N24" i="6" s="1"/>
  <c r="BA22" i="8"/>
  <c r="BA24" i="8"/>
  <c r="BA25" i="8"/>
  <c r="N29" i="6" s="1"/>
  <c r="BA26" i="8"/>
  <c r="N30" i="6" s="1"/>
  <c r="S30" i="6" s="1"/>
  <c r="BA27" i="8"/>
  <c r="N31" i="6" s="1"/>
  <c r="S31" i="6" s="1"/>
  <c r="BA28" i="8"/>
  <c r="N32" i="6" s="1"/>
  <c r="BA29" i="8"/>
  <c r="N33" i="6" s="1"/>
  <c r="BA31" i="8"/>
  <c r="N35" i="6" s="1"/>
  <c r="BA32" i="8"/>
  <c r="N36" i="6" s="1"/>
  <c r="BA33" i="8"/>
  <c r="N37" i="6" s="1"/>
  <c r="BA34" i="8"/>
  <c r="N38" i="6" s="1"/>
  <c r="BA35" i="8"/>
  <c r="N39" i="6" s="1"/>
  <c r="BA36" i="8"/>
  <c r="N40" i="6" s="1"/>
  <c r="BA37" i="8"/>
  <c r="N41" i="6" s="1"/>
  <c r="BA38" i="8"/>
  <c r="N42" i="6" s="1"/>
  <c r="O42" i="6" s="1"/>
  <c r="Q42" i="6" s="1"/>
  <c r="BA39" i="8"/>
  <c r="BA41" i="8"/>
  <c r="BA9" i="8"/>
  <c r="J33" i="8"/>
  <c r="J36" i="8"/>
  <c r="J37" i="8"/>
  <c r="J38" i="8"/>
  <c r="J39" i="8"/>
  <c r="J32" i="8"/>
  <c r="AM40" i="8"/>
  <c r="AO40" i="8" s="1"/>
  <c r="AL40" i="8"/>
  <c r="AW30" i="8"/>
  <c r="AY30" i="8" s="1"/>
  <c r="AV30" i="8"/>
  <c r="I30" i="8"/>
  <c r="J28" i="8"/>
  <c r="J30" i="8" s="1"/>
  <c r="D30" i="8"/>
  <c r="D40" i="8" s="1"/>
  <c r="AQ30" i="8"/>
  <c r="AQ40" i="8" s="1"/>
  <c r="AR26" i="8"/>
  <c r="AT26" i="8" s="1"/>
  <c r="AR25" i="8"/>
  <c r="AL19" i="8"/>
  <c r="AM16" i="8"/>
  <c r="Y25" i="8"/>
  <c r="E10" i="8"/>
  <c r="G10" i="8" s="1"/>
  <c r="E11" i="8"/>
  <c r="G11" i="8" s="1"/>
  <c r="E12" i="8"/>
  <c r="G12" i="8" s="1"/>
  <c r="E16" i="8"/>
  <c r="G16" i="8" s="1"/>
  <c r="E17" i="8"/>
  <c r="G17" i="8" s="1"/>
  <c r="E18" i="8"/>
  <c r="G18" i="8" s="1"/>
  <c r="E20" i="8"/>
  <c r="G20" i="8" s="1"/>
  <c r="E21" i="8"/>
  <c r="G21" i="8" s="1"/>
  <c r="E22" i="8"/>
  <c r="G22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1" i="8"/>
  <c r="G31" i="8" s="1"/>
  <c r="E32" i="8"/>
  <c r="G32" i="8" s="1"/>
  <c r="E33" i="8"/>
  <c r="G33" i="8" s="1"/>
  <c r="E36" i="8"/>
  <c r="G36" i="8" s="1"/>
  <c r="E37" i="8"/>
  <c r="G37" i="8" s="1"/>
  <c r="E38" i="8"/>
  <c r="G38" i="8" s="1"/>
  <c r="E39" i="8"/>
  <c r="G39" i="8" s="1"/>
  <c r="E41" i="8"/>
  <c r="G41" i="8" s="1"/>
  <c r="E9" i="8"/>
  <c r="G9" i="8" s="1"/>
  <c r="AW37" i="8"/>
  <c r="F16" i="41"/>
  <c r="F19" i="41" s="1"/>
  <c r="F10" i="41"/>
  <c r="F15" i="41" s="1"/>
  <c r="F11" i="41"/>
  <c r="F9" i="41"/>
  <c r="F35" i="41"/>
  <c r="D38" i="41"/>
  <c r="D19" i="41"/>
  <c r="D15" i="41"/>
  <c r="F16" i="19"/>
  <c r="F35" i="19"/>
  <c r="F34" i="19" s="1"/>
  <c r="F38" i="19" s="1"/>
  <c r="F10" i="19"/>
  <c r="F11" i="19"/>
  <c r="F9" i="19"/>
  <c r="D34" i="19"/>
  <c r="D38" i="19" s="1"/>
  <c r="C34" i="19"/>
  <c r="D19" i="19"/>
  <c r="F19" i="19"/>
  <c r="D15" i="19"/>
  <c r="S33" i="6" l="1"/>
  <c r="S16" i="6"/>
  <c r="U43" i="6"/>
  <c r="P45" i="6"/>
  <c r="U45" i="6" s="1"/>
  <c r="AM19" i="8"/>
  <c r="AO16" i="8"/>
  <c r="AW35" i="8"/>
  <c r="AY35" i="8" s="1"/>
  <c r="AY37" i="8"/>
  <c r="AR30" i="8"/>
  <c r="AT25" i="8"/>
  <c r="Y30" i="8"/>
  <c r="AA25" i="8"/>
  <c r="S42" i="6"/>
  <c r="T42" i="6" s="1"/>
  <c r="V42" i="6" s="1"/>
  <c r="S32" i="6"/>
  <c r="S36" i="6"/>
  <c r="S23" i="6"/>
  <c r="S24" i="6"/>
  <c r="S21" i="6"/>
  <c r="S19" i="6"/>
  <c r="S20" i="6"/>
  <c r="S14" i="6"/>
  <c r="AW40" i="8"/>
  <c r="AY40" i="8" s="1"/>
  <c r="BA30" i="8"/>
  <c r="N34" i="6" s="1"/>
  <c r="S37" i="6"/>
  <c r="S15" i="6"/>
  <c r="J44" i="6"/>
  <c r="L44" i="6" s="1"/>
  <c r="BA40" i="8"/>
  <c r="BA14" i="8"/>
  <c r="N17" i="6" s="1"/>
  <c r="E14" i="8"/>
  <c r="G14" i="8" s="1"/>
  <c r="D22" i="19"/>
  <c r="D40" i="19" s="1"/>
  <c r="BA19" i="8"/>
  <c r="N22" i="6" s="1"/>
  <c r="AL23" i="8"/>
  <c r="D15" i="8"/>
  <c r="D23" i="8" s="1"/>
  <c r="E13" i="8"/>
  <c r="G13" i="8" s="1"/>
  <c r="S12" i="6"/>
  <c r="F15" i="19"/>
  <c r="S40" i="6"/>
  <c r="D22" i="41"/>
  <c r="D40" i="41" s="1"/>
  <c r="S38" i="6"/>
  <c r="S35" i="6"/>
  <c r="S29" i="6"/>
  <c r="S41" i="6"/>
  <c r="T41" i="6" s="1"/>
  <c r="V41" i="6" s="1"/>
  <c r="BA23" i="8"/>
  <c r="BA15" i="8"/>
  <c r="N18" i="6" s="1"/>
  <c r="F22" i="41"/>
  <c r="F22" i="19"/>
  <c r="F40" i="19" s="1"/>
  <c r="G36" i="42"/>
  <c r="D34" i="42"/>
  <c r="D38" i="42" s="1"/>
  <c r="G10" i="42"/>
  <c r="G11" i="42"/>
  <c r="G9" i="42"/>
  <c r="D19" i="42"/>
  <c r="D22" i="42" s="1"/>
  <c r="D15" i="42"/>
  <c r="F29" i="16"/>
  <c r="F10" i="16"/>
  <c r="F11" i="16"/>
  <c r="F9" i="16"/>
  <c r="D38" i="16"/>
  <c r="F38" i="16"/>
  <c r="D19" i="16"/>
  <c r="I22" i="6" s="1"/>
  <c r="F19" i="16"/>
  <c r="D15" i="16"/>
  <c r="F10" i="15"/>
  <c r="F11" i="15"/>
  <c r="F12" i="15"/>
  <c r="F13" i="15"/>
  <c r="F14" i="15"/>
  <c r="F16" i="15"/>
  <c r="F17" i="15"/>
  <c r="F18" i="15"/>
  <c r="F20" i="15"/>
  <c r="F21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9" i="15"/>
  <c r="F9" i="15"/>
  <c r="D15" i="15"/>
  <c r="D22" i="7"/>
  <c r="G10" i="7"/>
  <c r="G11" i="7"/>
  <c r="G12" i="7"/>
  <c r="G13" i="7"/>
  <c r="G14" i="7"/>
  <c r="G16" i="7"/>
  <c r="G17" i="7"/>
  <c r="G18" i="7"/>
  <c r="G20" i="7"/>
  <c r="G21" i="7"/>
  <c r="G25" i="7"/>
  <c r="G26" i="7"/>
  <c r="G27" i="7"/>
  <c r="G28" i="7"/>
  <c r="G30" i="7"/>
  <c r="G31" i="7"/>
  <c r="G32" i="7"/>
  <c r="G33" i="7"/>
  <c r="G35" i="7"/>
  <c r="G36" i="7"/>
  <c r="G37" i="7"/>
  <c r="G39" i="7"/>
  <c r="G9" i="7"/>
  <c r="D38" i="7"/>
  <c r="D15" i="7"/>
  <c r="D18" i="6" s="1"/>
  <c r="Y40" i="8" l="1"/>
  <c r="AA40" i="8" s="1"/>
  <c r="AA30" i="8"/>
  <c r="U47" i="6"/>
  <c r="S17" i="6"/>
  <c r="O17" i="6"/>
  <c r="Q17" i="6" s="1"/>
  <c r="AR40" i="8"/>
  <c r="AT40" i="8" s="1"/>
  <c r="AT30" i="8"/>
  <c r="AM23" i="8"/>
  <c r="AO23" i="8" s="1"/>
  <c r="AO19" i="8"/>
  <c r="F15" i="16"/>
  <c r="F22" i="16" s="1"/>
  <c r="F40" i="16" s="1"/>
  <c r="D40" i="7"/>
  <c r="D25" i="6"/>
  <c r="D27" i="6" s="1"/>
  <c r="BA42" i="8"/>
  <c r="N25" i="6"/>
  <c r="S22" i="6"/>
  <c r="D22" i="15"/>
  <c r="D22" i="16"/>
  <c r="D40" i="16" s="1"/>
  <c r="D40" i="42"/>
  <c r="G15" i="42"/>
  <c r="G22" i="42" s="1"/>
  <c r="I39" i="6"/>
  <c r="S39" i="6" s="1"/>
  <c r="N43" i="6"/>
  <c r="S34" i="6"/>
  <c r="D38" i="20"/>
  <c r="I43" i="6" s="1"/>
  <c r="D15" i="20"/>
  <c r="D22" i="20" s="1"/>
  <c r="I18" i="6" l="1"/>
  <c r="S18" i="6" s="1"/>
  <c r="D40" i="15"/>
  <c r="I25" i="6"/>
  <c r="I27" i="6" s="1"/>
  <c r="D40" i="20"/>
  <c r="N27" i="6"/>
  <c r="N45" i="6"/>
  <c r="N47" i="6"/>
  <c r="S43" i="6"/>
  <c r="R26" i="6"/>
  <c r="T26" i="6" s="1"/>
  <c r="V26" i="6" s="1"/>
  <c r="R44" i="6"/>
  <c r="T44" i="6" s="1"/>
  <c r="V44" i="6" s="1"/>
  <c r="S27" i="6" l="1"/>
  <c r="S25" i="6"/>
  <c r="S45" i="6"/>
  <c r="S47" i="6" s="1"/>
  <c r="AZ21" i="8"/>
  <c r="C38" i="16" l="1"/>
  <c r="C34" i="41"/>
  <c r="C38" i="19"/>
  <c r="C34" i="42"/>
  <c r="C38" i="41" l="1"/>
  <c r="F34" i="41"/>
  <c r="F38" i="41" s="1"/>
  <c r="F40" i="41" s="1"/>
  <c r="C38" i="42"/>
  <c r="G34" i="42"/>
  <c r="G38" i="42" s="1"/>
  <c r="G40" i="42" s="1"/>
  <c r="AZ28" i="8"/>
  <c r="C29" i="20"/>
  <c r="C38" i="20" l="1"/>
  <c r="C34" i="7"/>
  <c r="G34" i="7" s="1"/>
  <c r="C29" i="7"/>
  <c r="C38" i="15"/>
  <c r="F38" i="15" s="1"/>
  <c r="C38" i="7" l="1"/>
  <c r="AZ24" i="8"/>
  <c r="AZ26" i="8"/>
  <c r="AZ27" i="8"/>
  <c r="AZ29" i="8"/>
  <c r="AZ31" i="8"/>
  <c r="AZ32" i="8"/>
  <c r="AZ33" i="8"/>
  <c r="AZ36" i="8"/>
  <c r="AZ37" i="8"/>
  <c r="AZ38" i="8"/>
  <c r="AZ39" i="8"/>
  <c r="AZ12" i="8"/>
  <c r="AZ16" i="8"/>
  <c r="AZ17" i="8"/>
  <c r="AZ18" i="8"/>
  <c r="AZ22" i="8"/>
  <c r="AZ10" i="8"/>
  <c r="AU20" i="8"/>
  <c r="AK19" i="8"/>
  <c r="AK23" i="8" s="1"/>
  <c r="C15" i="8"/>
  <c r="E15" i="8" s="1"/>
  <c r="G15" i="8" s="1"/>
  <c r="H9" i="8"/>
  <c r="H15" i="8" s="1"/>
  <c r="K9" i="8"/>
  <c r="K15" i="8" s="1"/>
  <c r="N9" i="8"/>
  <c r="Q9" i="8"/>
  <c r="Q15" i="8" s="1"/>
  <c r="T9" i="8"/>
  <c r="T15" i="8" s="1"/>
  <c r="AH9" i="8"/>
  <c r="N11" i="8"/>
  <c r="AZ11" i="8" s="1"/>
  <c r="AP13" i="8"/>
  <c r="AP15" i="8" s="1"/>
  <c r="AP14" i="8"/>
  <c r="AZ14" i="8" s="1"/>
  <c r="W15" i="8"/>
  <c r="AB15" i="8"/>
  <c r="AE15" i="8"/>
  <c r="AU15" i="8"/>
  <c r="AW15" i="8" s="1"/>
  <c r="AY15" i="8" s="1"/>
  <c r="C19" i="8"/>
  <c r="E19" i="8" s="1"/>
  <c r="G19" i="8" s="1"/>
  <c r="H19" i="8"/>
  <c r="K19" i="8"/>
  <c r="N19" i="8"/>
  <c r="Q19" i="8"/>
  <c r="T19" i="8"/>
  <c r="W19" i="8"/>
  <c r="AB19" i="8"/>
  <c r="AE19" i="8"/>
  <c r="AH19" i="8"/>
  <c r="AP19" i="8"/>
  <c r="AU19" i="8"/>
  <c r="K25" i="8"/>
  <c r="N25" i="8"/>
  <c r="N30" i="8" s="1"/>
  <c r="Q25" i="8"/>
  <c r="Q30" i="8" s="1"/>
  <c r="AB30" i="8"/>
  <c r="AE25" i="8"/>
  <c r="AE30" i="8" s="1"/>
  <c r="AH25" i="8"/>
  <c r="AH30" i="8" s="1"/>
  <c r="AP30" i="8"/>
  <c r="C30" i="8"/>
  <c r="E30" i="8" s="1"/>
  <c r="G30" i="8" s="1"/>
  <c r="H30" i="8"/>
  <c r="T30" i="8"/>
  <c r="AU30" i="8"/>
  <c r="C34" i="8"/>
  <c r="E34" i="8" s="1"/>
  <c r="G34" i="8" s="1"/>
  <c r="H34" i="8"/>
  <c r="J34" i="8" s="1"/>
  <c r="K34" i="8"/>
  <c r="N34" i="8"/>
  <c r="Q34" i="8"/>
  <c r="T34" i="8"/>
  <c r="W34" i="8"/>
  <c r="AB34" i="8"/>
  <c r="AE34" i="8"/>
  <c r="AH34" i="8"/>
  <c r="AP34" i="8"/>
  <c r="AU34" i="8"/>
  <c r="C35" i="8"/>
  <c r="E35" i="8" s="1"/>
  <c r="G35" i="8" s="1"/>
  <c r="H35" i="8"/>
  <c r="J35" i="8" s="1"/>
  <c r="K35" i="8"/>
  <c r="N35" i="8"/>
  <c r="Q35" i="8"/>
  <c r="T35" i="8"/>
  <c r="W35" i="8"/>
  <c r="AB35" i="8"/>
  <c r="AE35" i="8"/>
  <c r="AH35" i="8"/>
  <c r="AP35" i="8"/>
  <c r="AU35" i="8"/>
  <c r="M41" i="8"/>
  <c r="P41" i="8"/>
  <c r="S41" i="8"/>
  <c r="V41" i="8"/>
  <c r="Y41" i="8"/>
  <c r="AD41" i="8"/>
  <c r="C19" i="7"/>
  <c r="G19" i="7" s="1"/>
  <c r="C15" i="7"/>
  <c r="G15" i="7" s="1"/>
  <c r="C19" i="42"/>
  <c r="C15" i="42"/>
  <c r="C19" i="19"/>
  <c r="C15" i="19"/>
  <c r="C19" i="20"/>
  <c r="C15" i="20"/>
  <c r="C19" i="16"/>
  <c r="C15" i="16"/>
  <c r="C19" i="41"/>
  <c r="C15" i="41"/>
  <c r="C19" i="15"/>
  <c r="F19" i="15" s="1"/>
  <c r="C15" i="15"/>
  <c r="C22" i="41" l="1"/>
  <c r="C40" i="41" s="1"/>
  <c r="C22" i="42"/>
  <c r="C40" i="42" s="1"/>
  <c r="AZ9" i="8"/>
  <c r="C22" i="16"/>
  <c r="C40" i="16" s="1"/>
  <c r="C22" i="19"/>
  <c r="C40" i="19" s="1"/>
  <c r="AZ19" i="8"/>
  <c r="AW19" i="8"/>
  <c r="AY19" i="8" s="1"/>
  <c r="AZ20" i="8"/>
  <c r="AW20" i="8"/>
  <c r="AY20" i="8" s="1"/>
  <c r="C22" i="15"/>
  <c r="F15" i="15"/>
  <c r="C22" i="7"/>
  <c r="AZ25" i="8"/>
  <c r="AZ35" i="8"/>
  <c r="AH15" i="8"/>
  <c r="AH23" i="8" s="1"/>
  <c r="AU23" i="8"/>
  <c r="AW23" i="8" s="1"/>
  <c r="AY23" i="8" s="1"/>
  <c r="AZ34" i="8"/>
  <c r="C22" i="20"/>
  <c r="AZ13" i="8"/>
  <c r="W40" i="8"/>
  <c r="Q23" i="8"/>
  <c r="K23" i="8"/>
  <c r="AU40" i="8"/>
  <c r="C40" i="8"/>
  <c r="E40" i="8" s="1"/>
  <c r="G40" i="8" s="1"/>
  <c r="AB40" i="8"/>
  <c r="Q40" i="8"/>
  <c r="AE23" i="8"/>
  <c r="AE40" i="8"/>
  <c r="T40" i="8"/>
  <c r="N40" i="8"/>
  <c r="H40" i="8"/>
  <c r="J40" i="8" s="1"/>
  <c r="C23" i="8"/>
  <c r="E23" i="8" s="1"/>
  <c r="G23" i="8" s="1"/>
  <c r="AP23" i="8"/>
  <c r="AR23" i="8" s="1"/>
  <c r="AT23" i="8" s="1"/>
  <c r="AP40" i="8"/>
  <c r="AH40" i="8"/>
  <c r="K30" i="8"/>
  <c r="K40" i="8" s="1"/>
  <c r="AB23" i="8"/>
  <c r="W23" i="8"/>
  <c r="T23" i="8"/>
  <c r="N15" i="8"/>
  <c r="N23" i="8" s="1"/>
  <c r="H23" i="8"/>
  <c r="M35" i="6"/>
  <c r="O35" i="6" s="1"/>
  <c r="Q35" i="6" s="1"/>
  <c r="C40" i="7" l="1"/>
  <c r="C40" i="20"/>
  <c r="G40" i="20"/>
  <c r="C40" i="15"/>
  <c r="F22" i="15"/>
  <c r="F40" i="15" s="1"/>
  <c r="AZ23" i="8"/>
  <c r="AZ30" i="8"/>
  <c r="AZ15" i="8"/>
  <c r="AZ40" i="8"/>
  <c r="G40" i="7" l="1"/>
  <c r="BD42" i="8"/>
  <c r="AZ42" i="8"/>
  <c r="M46" i="6"/>
  <c r="M20" i="6" l="1"/>
  <c r="O20" i="6" s="1"/>
  <c r="Q20" i="6" s="1"/>
  <c r="M23" i="6"/>
  <c r="O23" i="6" s="1"/>
  <c r="Q23" i="6" s="1"/>
  <c r="M24" i="6"/>
  <c r="O24" i="6" s="1"/>
  <c r="Q24" i="6" s="1"/>
  <c r="M41" i="6"/>
  <c r="O41" i="6" s="1"/>
  <c r="Q41" i="6" s="1"/>
  <c r="M37" i="6" l="1"/>
  <c r="O37" i="6" s="1"/>
  <c r="Q37" i="6" s="1"/>
  <c r="M21" i="6"/>
  <c r="O21" i="6" s="1"/>
  <c r="Q21" i="6" s="1"/>
  <c r="M30" i="6"/>
  <c r="O30" i="6" s="1"/>
  <c r="Q30" i="6" s="1"/>
  <c r="M33" i="6"/>
  <c r="O33" i="6" s="1"/>
  <c r="Q33" i="6" s="1"/>
  <c r="M15" i="6"/>
  <c r="O15" i="6" s="1"/>
  <c r="Q15" i="6" s="1"/>
  <c r="M31" i="6"/>
  <c r="O31" i="6" s="1"/>
  <c r="Q31" i="6" s="1"/>
  <c r="M36" i="6"/>
  <c r="O36" i="6" s="1"/>
  <c r="Q36" i="6" s="1"/>
  <c r="M40" i="6"/>
  <c r="O40" i="6" s="1"/>
  <c r="Q40" i="6" s="1"/>
  <c r="M32" i="6"/>
  <c r="O32" i="6" s="1"/>
  <c r="Q32" i="6" s="1"/>
  <c r="M13" i="6"/>
  <c r="O13" i="6" s="1"/>
  <c r="Q13" i="6" s="1"/>
  <c r="R20" i="6" l="1"/>
  <c r="T20" i="6" s="1"/>
  <c r="V20" i="6" s="1"/>
  <c r="H40" i="6" l="1"/>
  <c r="J40" i="6" s="1"/>
  <c r="L40" i="6" s="1"/>
  <c r="C40" i="6" l="1"/>
  <c r="E40" i="6" s="1"/>
  <c r="G40" i="6" s="1"/>
  <c r="R40" i="6" l="1"/>
  <c r="T40" i="6" s="1"/>
  <c r="V40" i="6" s="1"/>
  <c r="H41" i="6" l="1"/>
  <c r="J41" i="6" s="1"/>
  <c r="L41" i="6" s="1"/>
  <c r="H39" i="6" l="1"/>
  <c r="J39" i="6" s="1"/>
  <c r="L39" i="6" s="1"/>
  <c r="H36" i="6" l="1"/>
  <c r="J36" i="6" s="1"/>
  <c r="L36" i="6" s="1"/>
  <c r="H30" i="6"/>
  <c r="J30" i="6" s="1"/>
  <c r="L30" i="6" s="1"/>
  <c r="H21" i="6"/>
  <c r="J21" i="6" s="1"/>
  <c r="L21" i="6" s="1"/>
  <c r="H38" i="6"/>
  <c r="J38" i="6" s="1"/>
  <c r="L38" i="6" s="1"/>
  <c r="H33" i="6"/>
  <c r="J33" i="6" s="1"/>
  <c r="L33" i="6" s="1"/>
  <c r="H24" i="6"/>
  <c r="J24" i="6" s="1"/>
  <c r="L24" i="6" s="1"/>
  <c r="H17" i="6"/>
  <c r="J17" i="6" s="1"/>
  <c r="L17" i="6" s="1"/>
  <c r="H37" i="6"/>
  <c r="J37" i="6" s="1"/>
  <c r="L37" i="6" s="1"/>
  <c r="H31" i="6"/>
  <c r="J31" i="6" s="1"/>
  <c r="L31" i="6" s="1"/>
  <c r="H23" i="6"/>
  <c r="J23" i="6" s="1"/>
  <c r="L23" i="6" s="1"/>
  <c r="H16" i="6"/>
  <c r="J16" i="6" s="1"/>
  <c r="L16" i="6" s="1"/>
  <c r="H35" i="6"/>
  <c r="J35" i="6" s="1"/>
  <c r="L35" i="6" s="1"/>
  <c r="H42" i="6"/>
  <c r="J42" i="6" s="1"/>
  <c r="L42" i="6" s="1"/>
  <c r="R23" i="6" l="1"/>
  <c r="T23" i="6" s="1"/>
  <c r="V23" i="6" s="1"/>
  <c r="M19" i="6"/>
  <c r="O19" i="6" s="1"/>
  <c r="Q19" i="6" s="1"/>
  <c r="H13" i="6" l="1"/>
  <c r="J13" i="6" s="1"/>
  <c r="L13" i="6" s="1"/>
  <c r="H29" i="6"/>
  <c r="J29" i="6" s="1"/>
  <c r="L29" i="6" s="1"/>
  <c r="H12" i="6"/>
  <c r="J12" i="6" s="1"/>
  <c r="L12" i="6" s="1"/>
  <c r="H32" i="6"/>
  <c r="J32" i="6" s="1"/>
  <c r="L32" i="6" s="1"/>
  <c r="H19" i="6"/>
  <c r="J19" i="6" s="1"/>
  <c r="L19" i="6" s="1"/>
  <c r="H14" i="6"/>
  <c r="J14" i="6" s="1"/>
  <c r="L14" i="6" s="1"/>
  <c r="M39" i="6" l="1"/>
  <c r="O39" i="6" s="1"/>
  <c r="Q39" i="6" s="1"/>
  <c r="M14" i="6"/>
  <c r="O14" i="6" s="1"/>
  <c r="Q14" i="6" s="1"/>
  <c r="H34" i="6"/>
  <c r="J34" i="6" s="1"/>
  <c r="L34" i="6" s="1"/>
  <c r="H22" i="6"/>
  <c r="J22" i="6" s="1"/>
  <c r="L22" i="6" s="1"/>
  <c r="H18" i="6"/>
  <c r="J18" i="6" s="1"/>
  <c r="L18" i="6" s="1"/>
  <c r="M12" i="6"/>
  <c r="O12" i="6" s="1"/>
  <c r="Q12" i="6" s="1"/>
  <c r="C39" i="6"/>
  <c r="E39" i="6" s="1"/>
  <c r="G39" i="6" s="1"/>
  <c r="M16" i="6"/>
  <c r="O16" i="6" s="1"/>
  <c r="Q16" i="6" s="1"/>
  <c r="M29" i="6"/>
  <c r="O29" i="6" s="1"/>
  <c r="Q29" i="6" s="1"/>
  <c r="M34" i="6" l="1"/>
  <c r="O34" i="6" s="1"/>
  <c r="Q34" i="6" s="1"/>
  <c r="R46" i="6"/>
  <c r="T46" i="6" s="1"/>
  <c r="M38" i="6"/>
  <c r="O38" i="6" s="1"/>
  <c r="Q38" i="6" s="1"/>
  <c r="C24" i="6"/>
  <c r="E24" i="6" s="1"/>
  <c r="G24" i="6" s="1"/>
  <c r="C42" i="6"/>
  <c r="E42" i="6" s="1"/>
  <c r="G42" i="6" s="1"/>
  <c r="H25" i="6"/>
  <c r="J25" i="6" s="1"/>
  <c r="L25" i="6" s="1"/>
  <c r="M18" i="6"/>
  <c r="O18" i="6" s="1"/>
  <c r="Q18" i="6" s="1"/>
  <c r="H43" i="6"/>
  <c r="J43" i="6" s="1"/>
  <c r="L43" i="6" s="1"/>
  <c r="C30" i="6"/>
  <c r="E30" i="6" s="1"/>
  <c r="G30" i="6" s="1"/>
  <c r="R39" i="6"/>
  <c r="T39" i="6" s="1"/>
  <c r="V39" i="6" s="1"/>
  <c r="R30" i="6" l="1"/>
  <c r="T30" i="6" s="1"/>
  <c r="V30" i="6" s="1"/>
  <c r="C32" i="6"/>
  <c r="E32" i="6" s="1"/>
  <c r="G32" i="6" s="1"/>
  <c r="H27" i="6"/>
  <c r="J27" i="6" s="1"/>
  <c r="L27" i="6" s="1"/>
  <c r="H45" i="6"/>
  <c r="J45" i="6" s="1"/>
  <c r="L45" i="6" s="1"/>
  <c r="C12" i="6"/>
  <c r="E12" i="6" s="1"/>
  <c r="G12" i="6" s="1"/>
  <c r="C13" i="6"/>
  <c r="E13" i="6" s="1"/>
  <c r="G13" i="6" s="1"/>
  <c r="C31" i="6"/>
  <c r="E31" i="6" s="1"/>
  <c r="G31" i="6" s="1"/>
  <c r="R24" i="6"/>
  <c r="T24" i="6" s="1"/>
  <c r="V24" i="6" s="1"/>
  <c r="C14" i="6"/>
  <c r="E14" i="6" s="1"/>
  <c r="G14" i="6" s="1"/>
  <c r="C19" i="6"/>
  <c r="E19" i="6" s="1"/>
  <c r="G19" i="6" s="1"/>
  <c r="C15" i="6"/>
  <c r="E15" i="6" s="1"/>
  <c r="G15" i="6" s="1"/>
  <c r="M43" i="6"/>
  <c r="O43" i="6" s="1"/>
  <c r="Q43" i="6" s="1"/>
  <c r="C17" i="6"/>
  <c r="E17" i="6" s="1"/>
  <c r="G17" i="6" s="1"/>
  <c r="C37" i="6"/>
  <c r="E37" i="6" s="1"/>
  <c r="G37" i="6" s="1"/>
  <c r="C36" i="6"/>
  <c r="E36" i="6" s="1"/>
  <c r="G36" i="6" s="1"/>
  <c r="C33" i="6"/>
  <c r="E33" i="6" s="1"/>
  <c r="G33" i="6" s="1"/>
  <c r="C29" i="6"/>
  <c r="E29" i="6" s="1"/>
  <c r="G29" i="6" s="1"/>
  <c r="C16" i="6"/>
  <c r="E16" i="6" s="1"/>
  <c r="G16" i="6" s="1"/>
  <c r="C21" i="6"/>
  <c r="E21" i="6" s="1"/>
  <c r="G21" i="6" s="1"/>
  <c r="C35" i="6"/>
  <c r="E35" i="6" s="1"/>
  <c r="G35" i="6" s="1"/>
  <c r="R14" i="6" l="1"/>
  <c r="T14" i="6" s="1"/>
  <c r="V14" i="6" s="1"/>
  <c r="M45" i="6"/>
  <c r="O45" i="6" s="1"/>
  <c r="Q45" i="6" s="1"/>
  <c r="R33" i="6"/>
  <c r="T33" i="6" s="1"/>
  <c r="V33" i="6" s="1"/>
  <c r="C18" i="6"/>
  <c r="E18" i="6" s="1"/>
  <c r="G18" i="6" s="1"/>
  <c r="R36" i="6"/>
  <c r="T36" i="6" s="1"/>
  <c r="V36" i="6" s="1"/>
  <c r="R16" i="6"/>
  <c r="T16" i="6" s="1"/>
  <c r="V16" i="6" s="1"/>
  <c r="R13" i="6"/>
  <c r="T13" i="6" s="1"/>
  <c r="V13" i="6" s="1"/>
  <c r="R12" i="6"/>
  <c r="T12" i="6" s="1"/>
  <c r="V12" i="6" s="1"/>
  <c r="R35" i="6"/>
  <c r="T35" i="6" s="1"/>
  <c r="V35" i="6" s="1"/>
  <c r="R15" i="6"/>
  <c r="T15" i="6" s="1"/>
  <c r="V15" i="6" s="1"/>
  <c r="R31" i="6"/>
  <c r="T31" i="6" s="1"/>
  <c r="V31" i="6" s="1"/>
  <c r="R32" i="6"/>
  <c r="T32" i="6" s="1"/>
  <c r="V32" i="6" s="1"/>
  <c r="R21" i="6"/>
  <c r="T21" i="6" s="1"/>
  <c r="V21" i="6" s="1"/>
  <c r="C22" i="6"/>
  <c r="E22" i="6" s="1"/>
  <c r="G22" i="6" s="1"/>
  <c r="R37" i="6"/>
  <c r="T37" i="6" s="1"/>
  <c r="V37" i="6" s="1"/>
  <c r="R19" i="6"/>
  <c r="T19" i="6" s="1"/>
  <c r="V19" i="6" s="1"/>
  <c r="C34" i="6"/>
  <c r="E34" i="6" s="1"/>
  <c r="G34" i="6" s="1"/>
  <c r="R29" i="6"/>
  <c r="T29" i="6" s="1"/>
  <c r="V29" i="6" s="1"/>
  <c r="R17" i="6"/>
  <c r="T17" i="6" s="1"/>
  <c r="V17" i="6" s="1"/>
  <c r="C38" i="6"/>
  <c r="E38" i="6" s="1"/>
  <c r="G38" i="6" s="1"/>
  <c r="R18" i="6" l="1"/>
  <c r="T18" i="6" s="1"/>
  <c r="V18" i="6" s="1"/>
  <c r="R38" i="6"/>
  <c r="T38" i="6" s="1"/>
  <c r="V38" i="6" s="1"/>
  <c r="C25" i="6"/>
  <c r="E25" i="6" s="1"/>
  <c r="G25" i="6" s="1"/>
  <c r="R34" i="6"/>
  <c r="T34" i="6" s="1"/>
  <c r="V34" i="6" s="1"/>
  <c r="C43" i="6"/>
  <c r="E43" i="6" s="1"/>
  <c r="G43" i="6" s="1"/>
  <c r="R43" i="6" l="1"/>
  <c r="C45" i="6"/>
  <c r="C27" i="6"/>
  <c r="E27" i="6" s="1"/>
  <c r="G27" i="6" s="1"/>
  <c r="E45" i="6" l="1"/>
  <c r="G45" i="6" s="1"/>
  <c r="R45" i="6"/>
  <c r="T45" i="6" s="1"/>
  <c r="T43" i="6"/>
  <c r="V43" i="6" s="1"/>
  <c r="M22" i="6"/>
  <c r="O22" i="6" s="1"/>
  <c r="Q22" i="6" s="1"/>
  <c r="V45" i="6" l="1"/>
  <c r="R22" i="6"/>
  <c r="T22" i="6" s="1"/>
  <c r="V22" i="6" s="1"/>
  <c r="M25" i="6"/>
  <c r="M47" i="6" l="1"/>
  <c r="O25" i="6"/>
  <c r="R25" i="6"/>
  <c r="T25" i="6" s="1"/>
  <c r="V25" i="6" s="1"/>
  <c r="M27" i="6"/>
  <c r="O27" i="6" s="1"/>
  <c r="Q27" i="6" s="1"/>
  <c r="Q25" i="6" l="1"/>
  <c r="O47" i="6"/>
  <c r="R27" i="6"/>
  <c r="R47" i="6" l="1"/>
  <c r="T27" i="6"/>
  <c r="V27" i="6" l="1"/>
  <c r="V47" i="6" s="1"/>
  <c r="T47" i="6"/>
</calcChain>
</file>

<file path=xl/sharedStrings.xml><?xml version="1.0" encoding="utf-8"?>
<sst xmlns="http://schemas.openxmlformats.org/spreadsheetml/2006/main" count="715" uniqueCount="118">
  <si>
    <t>Címrend</t>
  </si>
  <si>
    <t>1.</t>
  </si>
  <si>
    <t>Személyi juttatások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</si>
  <si>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</si>
  <si>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</si>
  <si>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</si>
  <si>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</si>
  <si>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</si>
  <si>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</si>
  <si>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</si>
  <si>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</si>
  <si>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</si>
  <si>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</si>
  <si>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</si>
  <si>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</si>
  <si>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</si>
  <si>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</si>
  <si>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</si>
  <si>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</si>
  <si>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</si>
  <si>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</si>
  <si>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</si>
  <si>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</si>
  <si>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</si>
  <si>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</si>
  <si>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</si>
  <si>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</si>
  <si>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</si>
  <si>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</si>
  <si>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</si>
  <si>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</si>
  <si>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</si>
  <si>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Létszámkeret (fő)</t>
  </si>
  <si>
    <t xml:space="preserve"> </t>
  </si>
  <si>
    <t>Módosított előirányzat</t>
  </si>
  <si>
    <t>Eredeti előirányzat</t>
  </si>
  <si>
    <t>MINDÖSSZESEN</t>
  </si>
  <si>
    <t>Önkormányzati Feladatok</t>
  </si>
  <si>
    <t>Munkaadókat terhelő járulékok és szociális hozzájárulási adó</t>
  </si>
  <si>
    <t>Közhatalmi bevételek</t>
  </si>
  <si>
    <t xml:space="preserve">Ellátottak pénzbeli juttatásai </t>
  </si>
  <si>
    <t>Egyéb működési célú kiadások</t>
  </si>
  <si>
    <t>Működési költségvetési kiadások összesen:</t>
  </si>
  <si>
    <t>Beruházások</t>
  </si>
  <si>
    <t>Felújítások</t>
  </si>
  <si>
    <t>Egyéb felhalmozási kiadások</t>
  </si>
  <si>
    <t>Felhalmozási költségvetési kiadások összesen:</t>
  </si>
  <si>
    <t>Kiadások mindösszesen:</t>
  </si>
  <si>
    <t>Működési bevételek</t>
  </si>
  <si>
    <t>Működési célú átvett pénzeszközök</t>
  </si>
  <si>
    <t>Működési költségvetési bevételek összesen:</t>
  </si>
  <si>
    <t>Felhalmozási bevételek</t>
  </si>
  <si>
    <t>Felhalmozási célú átvett pénzeszközök</t>
  </si>
  <si>
    <t>Felhalmozási költségvetési bevételek összesen:</t>
  </si>
  <si>
    <t>Bevételek</t>
  </si>
  <si>
    <t>Bevételek mindösszesen:</t>
  </si>
  <si>
    <t>Kiadások</t>
  </si>
  <si>
    <t>Abonyi Polgármesteri Hivatal</t>
  </si>
  <si>
    <t>Abonyi Lajos Művelődési Ház, Könyvtár és Múzeumi Kiállítóhely összesen</t>
  </si>
  <si>
    <t>Abony Városi Sportcsarnok összesen</t>
  </si>
  <si>
    <t>Abonyi Gyöngyszemek Óvoda összesen</t>
  </si>
  <si>
    <t>Abonyi Szivárvány Óvoda és Bölcsőde összesen</t>
  </si>
  <si>
    <t>Abonyi Pingvines Óvoda és Bölcsőde összesen</t>
  </si>
  <si>
    <t>Abonyi Polgármesteri Hivatal összesen</t>
  </si>
  <si>
    <t>Helyi önkormányzat által irányított költségvetési szervek</t>
  </si>
  <si>
    <t xml:space="preserve">Dologi kiadások </t>
  </si>
  <si>
    <t>-ebből tartalékok</t>
  </si>
  <si>
    <t>Finanszirozási kiadások összesen:</t>
  </si>
  <si>
    <t>Finanszirozási bevételek összesen:</t>
  </si>
  <si>
    <t>-ebből kapott irányítószervi támogatás</t>
  </si>
  <si>
    <t>-értékpapír műveletek bevétele</t>
  </si>
  <si>
    <t>-ebből folyósított irányítószervi támogatás</t>
  </si>
  <si>
    <t>Működési célú támogatások Áht-n belüről</t>
  </si>
  <si>
    <t>-ebből önkormányzatok működési támogatása</t>
  </si>
  <si>
    <t>Felhalmozási célú támogatások Áht-n belülről</t>
  </si>
  <si>
    <t>-előző évi költségvetési maradvány igénybevétele</t>
  </si>
  <si>
    <t>Intézmény összesen</t>
  </si>
  <si>
    <t>Önkormányzat összesen</t>
  </si>
  <si>
    <t>Hitelfelvétel+államháztartáson belüli megelőlegezés</t>
  </si>
  <si>
    <t xml:space="preserve"> -ebből hite-, kölcsön felvétele+ áht-n belüli megelőlegezések</t>
  </si>
  <si>
    <t>Halmozódás miatti levonás</t>
  </si>
  <si>
    <t>Halmozódás mentes kiadások összesen</t>
  </si>
  <si>
    <t>Halmozódás mentes bevételek összesen</t>
  </si>
  <si>
    <t>-ebből folyósított irányítószervi támogatás, áh-n belüli megelőlegzés</t>
  </si>
  <si>
    <t xml:space="preserve"> Ft-ban</t>
  </si>
  <si>
    <t>adatok Ft-ban</t>
  </si>
  <si>
    <t>-ebből folyósított irányítószervi támogatás, megelőlegezés</t>
  </si>
  <si>
    <t xml:space="preserve">Módosítás </t>
  </si>
  <si>
    <t xml:space="preserve">Gyermekétkeztetés </t>
  </si>
  <si>
    <t xml:space="preserve">Háziorvosi alapellátás </t>
  </si>
  <si>
    <t xml:space="preserve">Városgazdálkodási feladatok </t>
  </si>
  <si>
    <t xml:space="preserve">Közvilágítás </t>
  </si>
  <si>
    <t xml:space="preserve">Helyi adók  </t>
  </si>
  <si>
    <t>Útépítés,útkarbantartás</t>
  </si>
  <si>
    <t xml:space="preserve">Vagyongazdálkodási feladatok </t>
  </si>
  <si>
    <t>Általános igazgatási tevékenység</t>
  </si>
  <si>
    <t>Szociális támogatások</t>
  </si>
  <si>
    <t>Önkormányzat elszámolásai a központii költségvetéssel</t>
  </si>
  <si>
    <t>Támogatási c. finaszírozások + Bursa Hungarica</t>
  </si>
  <si>
    <t>Közfoglalkoztatás</t>
  </si>
  <si>
    <t>Beruházások, felújítások</t>
  </si>
  <si>
    <t>Módosítás 05.-26.</t>
  </si>
  <si>
    <t>Módosított előirányzat 05.26.</t>
  </si>
  <si>
    <t>Módosítás 05.26.</t>
  </si>
  <si>
    <t>Módosítás  05.26-</t>
  </si>
  <si>
    <t>Módosítás  05.26.</t>
  </si>
  <si>
    <t>Módosított előirányzat  05.26.</t>
  </si>
  <si>
    <t>Módosítás 05.26</t>
  </si>
  <si>
    <t xml:space="preserve"> Módosított előirányzat 05.26.</t>
  </si>
  <si>
    <t>Módosítás 08.25.</t>
  </si>
  <si>
    <t>Módosított előirányzat 08.25.</t>
  </si>
  <si>
    <t>Módosítás  08.25-</t>
  </si>
  <si>
    <t>Módosítás  08.25.</t>
  </si>
  <si>
    <t>Módosított előirányzat  08.25.</t>
  </si>
  <si>
    <t>Abony Város Önkormányzat, Abonyi Polgámesteri Hivatal és a Helyi Önkormányzat által irányított költségvetési szervek  2022. évi  előirányzatai</t>
  </si>
  <si>
    <t>4. melléklet a 3/2022. (II.16.) önkormányzati rendelethez*</t>
  </si>
  <si>
    <t>* Módosította: Abony Város Önkormányzat Képviselő-testületének 9/2022. (V.27.) önkormányzati rendelete 3. § (4)</t>
  </si>
  <si>
    <t xml:space="preserve">   Módosította: Abony Város Önkormányzat Képviselő- testületének 15/2022. (VIII.26.) önkormányzati rendelete 3. § (4). Hatályos: 2022. VIII. 27-től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</si>
</sst>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,"/>
    <numFmt numFmtId="166" formatCode="_-* #,##0\ _F_t_-;\-* #,##0\ _F_t_-;_-* &quot;-&quot;??\ _F_t_-;_-@_-"/>
  </numFmts>
  <fonts count="1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/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10" fillId="0" borderId="13" xfId="0" quotePrefix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1" fillId="0" borderId="0" xfId="0" applyFont="1"/>
    <xf numFmtId="165" fontId="0" fillId="0" borderId="0" xfId="0" applyNumberFormat="1"/>
    <xf numFmtId="3" fontId="8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13" xfId="0" quotePrefix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/>
    <xf numFmtId="165" fontId="5" fillId="0" borderId="14" xfId="0" applyNumberFormat="1" applyFont="1" applyFill="1" applyBorder="1"/>
    <xf numFmtId="3" fontId="5" fillId="0" borderId="34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0" fillId="0" borderId="21" xfId="0" quotePrefix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6" fillId="0" borderId="6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5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7" xfId="1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vertical="center" wrapText="1"/>
    </xf>
    <xf numFmtId="3" fontId="5" fillId="0" borderId="14" xfId="1" applyNumberFormat="1" applyFont="1" applyFill="1" applyBorder="1" applyAlignment="1">
      <alignment vertical="center" wrapText="1"/>
    </xf>
    <xf numFmtId="3" fontId="8" fillId="0" borderId="13" xfId="1" applyNumberFormat="1" applyFont="1" applyFill="1" applyBorder="1" applyAlignment="1">
      <alignment vertical="center" wrapText="1"/>
    </xf>
    <xf numFmtId="3" fontId="5" fillId="0" borderId="7" xfId="1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15" fillId="2" borderId="13" xfId="0" applyNumberFormat="1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3" fontId="0" fillId="0" borderId="0" xfId="0" applyNumberFormat="1" applyFont="1"/>
    <xf numFmtId="166" fontId="0" fillId="0" borderId="0" xfId="1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8" fillId="0" borderId="14" xfId="0" applyNumberFormat="1" applyFont="1" applyFill="1" applyBorder="1"/>
    <xf numFmtId="3" fontId="8" fillId="0" borderId="13" xfId="0" applyNumberFormat="1" applyFont="1" applyFill="1" applyBorder="1"/>
    <xf numFmtId="3" fontId="5" fillId="0" borderId="16" xfId="1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vertical="center"/>
    </xf>
    <xf numFmtId="3" fontId="5" fillId="2" borderId="7" xfId="0" applyNumberFormat="1" applyFont="1" applyFill="1" applyBorder="1"/>
    <xf numFmtId="3" fontId="5" fillId="2" borderId="16" xfId="0" applyNumberFormat="1" applyFont="1" applyFill="1" applyBorder="1"/>
    <xf numFmtId="0" fontId="0" fillId="2" borderId="0" xfId="0" applyFill="1"/>
    <xf numFmtId="3" fontId="5" fillId="0" borderId="3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8" fillId="0" borderId="4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165" fontId="5" fillId="0" borderId="21" xfId="0" applyNumberFormat="1" applyFont="1" applyFill="1" applyBorder="1"/>
    <xf numFmtId="3" fontId="5" fillId="0" borderId="21" xfId="0" applyNumberFormat="1" applyFont="1" applyFill="1" applyBorder="1"/>
    <xf numFmtId="3" fontId="8" fillId="0" borderId="21" xfId="0" applyNumberFormat="1" applyFont="1" applyFill="1" applyBorder="1"/>
    <xf numFmtId="3" fontId="5" fillId="2" borderId="17" xfId="0" applyNumberFormat="1" applyFont="1" applyFill="1" applyBorder="1"/>
    <xf numFmtId="3" fontId="8" fillId="0" borderId="21" xfId="0" applyNumberFormat="1" applyFont="1" applyFill="1" applyBorder="1" applyAlignment="1">
      <alignment vertical="center" wrapText="1"/>
    </xf>
    <xf numFmtId="3" fontId="5" fillId="0" borderId="21" xfId="1" applyNumberFormat="1" applyFont="1" applyFill="1" applyBorder="1" applyAlignment="1">
      <alignment vertical="center" wrapText="1"/>
    </xf>
    <xf numFmtId="3" fontId="5" fillId="0" borderId="17" xfId="1" applyNumberFormat="1" applyFont="1" applyFill="1" applyBorder="1" applyAlignment="1">
      <alignment vertical="center" wrapText="1"/>
    </xf>
    <xf numFmtId="3" fontId="5" fillId="0" borderId="49" xfId="0" applyNumberFormat="1" applyFont="1" applyFill="1" applyBorder="1" applyAlignment="1">
      <alignment vertical="center"/>
    </xf>
    <xf numFmtId="165" fontId="0" fillId="2" borderId="0" xfId="0" applyNumberFormat="1" applyFont="1" applyFill="1" applyAlignment="1">
      <alignment vertical="center"/>
    </xf>
    <xf numFmtId="165" fontId="0" fillId="2" borderId="0" xfId="0" applyNumberForma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vertical="center"/>
    </xf>
    <xf numFmtId="3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vertical="center"/>
    </xf>
    <xf numFmtId="165" fontId="7" fillId="0" borderId="59" xfId="0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10" fillId="0" borderId="14" xfId="0" quotePrefix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 wrapText="1"/>
    </xf>
    <xf numFmtId="0" fontId="10" fillId="2" borderId="21" xfId="0" quotePrefix="1" applyFont="1" applyFill="1" applyBorder="1" applyAlignment="1">
      <alignment vertical="center"/>
    </xf>
    <xf numFmtId="0" fontId="10" fillId="2" borderId="21" xfId="0" quotePrefix="1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65" fontId="6" fillId="2" borderId="35" xfId="0" applyNumberFormat="1" applyFont="1" applyFill="1" applyBorder="1" applyAlignment="1">
      <alignment horizontal="center" vertical="center" wrapText="1"/>
    </xf>
    <xf numFmtId="165" fontId="6" fillId="2" borderId="34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umok\Abony\2016\k&#246;lts&#233;gvet&#233;s\K&#246;lts&#233;gvet&#233;s%20tervez&#233;s\8_sz_fuggelek_onkormanyzat_munkalapok_2016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  <sheetName val="Pályázatok"/>
    </sheetNames>
    <sheetDataSet>
      <sheetData sheetId="0" refreshError="1">
        <row r="64">
          <cell r="G64">
            <v>150</v>
          </cell>
          <cell r="I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AM64">
            <v>0</v>
          </cell>
        </row>
        <row r="162">
          <cell r="Q162">
            <v>0</v>
          </cell>
        </row>
        <row r="207">
          <cell r="I207">
            <v>0</v>
          </cell>
        </row>
      </sheetData>
      <sheetData sheetId="1" refreshError="1">
        <row r="3">
          <cell r="AO3">
            <v>278045</v>
          </cell>
        </row>
        <row r="19">
          <cell r="G1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M56"/>
  <sheetViews>
    <sheetView tabSelected="1" view="pageBreakPreview" topLeftCell="B37" zoomScale="130" zoomScaleNormal="130" zoomScaleSheetLayoutView="130" workbookViewId="0">
      <pane xSplit="1" topLeftCell="C1" activePane="topRight" state="frozen"/>
      <selection activeCell="B2" sqref="B2"/>
      <selection pane="topRight" activeCell="D52" sqref="D52"/>
    </sheetView>
  </sheetViews>
  <sheetFormatPr defaultColWidth="9.109375" defaultRowHeight="13.2" x14ac:dyDescent="0.25"/>
  <cols>
    <col min="1" max="1" width="3.109375" style="1" bestFit="1" customWidth="1"/>
    <col min="2" max="2" width="44.5546875" style="1" customWidth="1"/>
    <col min="3" max="3" width="13.5546875" style="1" customWidth="1"/>
    <col min="4" max="4" width="9.5546875" style="1" customWidth="1"/>
    <col min="5" max="7" width="10.5546875" style="1" customWidth="1"/>
    <col min="8" max="8" width="13.109375" style="1" customWidth="1"/>
    <col min="9" max="9" width="9.44140625" style="1" customWidth="1"/>
    <col min="10" max="12" width="10.6640625" style="1" customWidth="1"/>
    <col min="13" max="13" width="13.5546875" style="1" customWidth="1"/>
    <col min="14" max="14" width="9.44140625" style="1" customWidth="1"/>
    <col min="15" max="17" width="12.33203125" style="1" customWidth="1"/>
    <col min="18" max="18" width="13.33203125" style="1" customWidth="1"/>
    <col min="19" max="21" width="13.44140625" style="1" customWidth="1"/>
    <col min="22" max="22" width="12.5546875" style="1" customWidth="1"/>
    <col min="23" max="23" width="16.33203125" style="1" bestFit="1" customWidth="1"/>
    <col min="24" max="24" width="9.6640625" style="1" bestFit="1" customWidth="1"/>
    <col min="25" max="16384" width="9.109375" style="1"/>
  </cols>
  <sheetData>
    <row r="1" spans="1:24" x14ac:dyDescent="0.25">
      <c r="A1" s="220"/>
      <c r="B1" s="220"/>
    </row>
    <row r="2" spans="1:24" x14ac:dyDescent="0.25">
      <c r="A2" s="220" t="s">
        <v>115</v>
      </c>
      <c r="B2" s="220"/>
      <c r="C2" s="220"/>
    </row>
    <row r="4" spans="1:24" x14ac:dyDescent="0.25">
      <c r="A4" s="237" t="s">
        <v>114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4" ht="13.8" thickBot="1" x14ac:dyDescent="0.3">
      <c r="B5" s="10"/>
      <c r="V5" s="56" t="s">
        <v>85</v>
      </c>
    </row>
    <row r="6" spans="1:24" x14ac:dyDescent="0.25">
      <c r="A6" s="238" t="s">
        <v>0</v>
      </c>
      <c r="B6" s="239"/>
      <c r="C6" s="228">
        <v>1</v>
      </c>
      <c r="D6" s="229"/>
      <c r="E6" s="229"/>
      <c r="F6" s="229"/>
      <c r="G6" s="230"/>
      <c r="H6" s="228">
        <v>2</v>
      </c>
      <c r="I6" s="229"/>
      <c r="J6" s="229"/>
      <c r="K6" s="229"/>
      <c r="L6" s="230"/>
      <c r="M6" s="229">
        <v>3</v>
      </c>
      <c r="N6" s="229"/>
      <c r="O6" s="229"/>
      <c r="P6" s="229"/>
      <c r="Q6" s="229"/>
      <c r="R6" s="238" t="s">
        <v>36</v>
      </c>
      <c r="S6" s="241"/>
      <c r="T6" s="241"/>
      <c r="U6" s="241"/>
      <c r="V6" s="239"/>
    </row>
    <row r="7" spans="1:24" s="3" customFormat="1" ht="26.25" customHeight="1" x14ac:dyDescent="0.25">
      <c r="A7" s="232"/>
      <c r="B7" s="240"/>
      <c r="C7" s="225" t="s">
        <v>57</v>
      </c>
      <c r="D7" s="226"/>
      <c r="E7" s="226"/>
      <c r="F7" s="226"/>
      <c r="G7" s="227"/>
      <c r="H7" s="225" t="s">
        <v>64</v>
      </c>
      <c r="I7" s="226"/>
      <c r="J7" s="226"/>
      <c r="K7" s="226"/>
      <c r="L7" s="227"/>
      <c r="M7" s="226" t="s">
        <v>37</v>
      </c>
      <c r="N7" s="226"/>
      <c r="O7" s="226"/>
      <c r="P7" s="226"/>
      <c r="Q7" s="226"/>
      <c r="R7" s="232"/>
      <c r="S7" s="231"/>
      <c r="T7" s="231"/>
      <c r="U7" s="231"/>
      <c r="V7" s="240"/>
    </row>
    <row r="8" spans="1:24" ht="12.75" customHeight="1" x14ac:dyDescent="0.25">
      <c r="A8" s="232"/>
      <c r="B8" s="240"/>
      <c r="C8" s="232" t="s">
        <v>35</v>
      </c>
      <c r="D8" s="231" t="s">
        <v>103</v>
      </c>
      <c r="E8" s="231" t="s">
        <v>102</v>
      </c>
      <c r="F8" s="221" t="s">
        <v>112</v>
      </c>
      <c r="G8" s="223" t="s">
        <v>113</v>
      </c>
      <c r="H8" s="232" t="s">
        <v>35</v>
      </c>
      <c r="I8" s="231" t="s">
        <v>103</v>
      </c>
      <c r="J8" s="231" t="s">
        <v>102</v>
      </c>
      <c r="K8" s="221" t="s">
        <v>112</v>
      </c>
      <c r="L8" s="223" t="s">
        <v>113</v>
      </c>
      <c r="M8" s="242" t="s">
        <v>35</v>
      </c>
      <c r="N8" s="231" t="s">
        <v>105</v>
      </c>
      <c r="O8" s="231" t="s">
        <v>102</v>
      </c>
      <c r="P8" s="221" t="s">
        <v>112</v>
      </c>
      <c r="Q8" s="243" t="s">
        <v>113</v>
      </c>
      <c r="R8" s="232" t="s">
        <v>35</v>
      </c>
      <c r="S8" s="231" t="s">
        <v>105</v>
      </c>
      <c r="T8" s="231" t="s">
        <v>106</v>
      </c>
      <c r="U8" s="231" t="s">
        <v>112</v>
      </c>
      <c r="V8" s="240" t="s">
        <v>113</v>
      </c>
    </row>
    <row r="9" spans="1:24" ht="27" customHeight="1" x14ac:dyDescent="0.25">
      <c r="A9" s="232"/>
      <c r="B9" s="240"/>
      <c r="C9" s="232"/>
      <c r="D9" s="231"/>
      <c r="E9" s="231"/>
      <c r="F9" s="222"/>
      <c r="G9" s="224"/>
      <c r="H9" s="232"/>
      <c r="I9" s="231"/>
      <c r="J9" s="231"/>
      <c r="K9" s="222"/>
      <c r="L9" s="224"/>
      <c r="M9" s="242"/>
      <c r="N9" s="231"/>
      <c r="O9" s="231"/>
      <c r="P9" s="222"/>
      <c r="Q9" s="244"/>
      <c r="R9" s="232"/>
      <c r="S9" s="231"/>
      <c r="T9" s="231"/>
      <c r="U9" s="231"/>
      <c r="V9" s="240"/>
    </row>
    <row r="10" spans="1:24" x14ac:dyDescent="0.25">
      <c r="A10" s="235">
        <v>1</v>
      </c>
      <c r="B10" s="236"/>
      <c r="C10" s="118">
        <v>2</v>
      </c>
      <c r="D10" s="111">
        <v>3</v>
      </c>
      <c r="E10" s="111">
        <v>4</v>
      </c>
      <c r="F10" s="111">
        <v>5</v>
      </c>
      <c r="G10" s="197">
        <v>6</v>
      </c>
      <c r="H10" s="118">
        <v>7</v>
      </c>
      <c r="I10" s="111">
        <v>8</v>
      </c>
      <c r="J10" s="111">
        <v>9</v>
      </c>
      <c r="K10" s="111">
        <v>10</v>
      </c>
      <c r="L10" s="197">
        <v>11</v>
      </c>
      <c r="M10" s="201">
        <v>12</v>
      </c>
      <c r="N10" s="111">
        <v>13</v>
      </c>
      <c r="O10" s="111">
        <v>14</v>
      </c>
      <c r="P10" s="111">
        <v>15</v>
      </c>
      <c r="Q10" s="199">
        <v>16</v>
      </c>
      <c r="R10" s="118">
        <v>17</v>
      </c>
      <c r="S10" s="111">
        <v>18</v>
      </c>
      <c r="T10" s="111">
        <v>19</v>
      </c>
      <c r="U10" s="111">
        <v>20</v>
      </c>
      <c r="V10" s="197">
        <v>21</v>
      </c>
      <c r="W10" s="11"/>
    </row>
    <row r="11" spans="1:24" ht="13.8" x14ac:dyDescent="0.25">
      <c r="A11" s="233" t="s">
        <v>56</v>
      </c>
      <c r="B11" s="234"/>
      <c r="C11" s="57"/>
      <c r="D11" s="13"/>
      <c r="E11" s="13"/>
      <c r="F11" s="13"/>
      <c r="G11" s="14"/>
      <c r="H11" s="57"/>
      <c r="I11" s="13"/>
      <c r="J11" s="13"/>
      <c r="K11" s="13"/>
      <c r="L11" s="14"/>
      <c r="M11" s="202"/>
      <c r="N11" s="13"/>
      <c r="O11" s="13"/>
      <c r="P11" s="13"/>
      <c r="Q11" s="136"/>
      <c r="R11" s="57"/>
      <c r="S11" s="13"/>
      <c r="T11" s="13"/>
      <c r="U11" s="13"/>
      <c r="V11" s="14"/>
    </row>
    <row r="12" spans="1:24" x14ac:dyDescent="0.25">
      <c r="A12" s="118" t="s">
        <v>1</v>
      </c>
      <c r="B12" s="206" t="s">
        <v>2</v>
      </c>
      <c r="C12" s="57">
        <f>Hivatal!C9</f>
        <v>237011956</v>
      </c>
      <c r="D12" s="13"/>
      <c r="E12" s="13">
        <f>C12+D12</f>
        <v>237011956</v>
      </c>
      <c r="F12" s="13">
        <f>Hivatal!F9</f>
        <v>13474676</v>
      </c>
      <c r="G12" s="14">
        <f>E12+F12</f>
        <v>250486632</v>
      </c>
      <c r="H12" s="57">
        <f>Kostyán!C9+Sportcs.!C9+Művház!C9+Gyöngysz.!C9+Szivárvány!C9+Pingvines!C9</f>
        <v>600370820</v>
      </c>
      <c r="I12" s="13">
        <f>Kostyán!D9+Művház!D9+Sportcs.!D9+Gyöngysz.!D9+Szivárvány!D9+Pingvines!D9</f>
        <v>6076349</v>
      </c>
      <c r="J12" s="13">
        <f>H12+I12</f>
        <v>606447169</v>
      </c>
      <c r="K12" s="13">
        <f>Művház!F9</f>
        <v>0</v>
      </c>
      <c r="L12" s="14">
        <f>J12+K12</f>
        <v>606447169</v>
      </c>
      <c r="M12" s="202">
        <f>'Város '!AZ9</f>
        <v>43698339</v>
      </c>
      <c r="N12" s="13">
        <f>'Város '!BA9</f>
        <v>6683310</v>
      </c>
      <c r="O12" s="13">
        <f>M12+N12</f>
        <v>50381649</v>
      </c>
      <c r="P12" s="13">
        <f>'Város '!BC9</f>
        <v>0</v>
      </c>
      <c r="Q12" s="136">
        <f>O12+P12</f>
        <v>50381649</v>
      </c>
      <c r="R12" s="57">
        <f t="shared" ref="R12:R25" si="0">C12+H12+M12</f>
        <v>881081115</v>
      </c>
      <c r="S12" s="13">
        <f>N12+I12+D12</f>
        <v>12759659</v>
      </c>
      <c r="T12" s="13">
        <f>R12+S12</f>
        <v>893840774</v>
      </c>
      <c r="U12" s="13">
        <f>P12+K12+F12</f>
        <v>13474676</v>
      </c>
      <c r="V12" s="14">
        <f>T12+U12</f>
        <v>907315450</v>
      </c>
      <c r="X12" s="4"/>
    </row>
    <row r="13" spans="1:24" x14ac:dyDescent="0.25">
      <c r="A13" s="118" t="s">
        <v>3</v>
      </c>
      <c r="B13" s="207" t="s">
        <v>38</v>
      </c>
      <c r="C13" s="57">
        <f>Hivatal!C10</f>
        <v>30811554</v>
      </c>
      <c r="D13" s="13"/>
      <c r="E13" s="13">
        <f t="shared" ref="E13:E45" si="1">C13+D13</f>
        <v>30811554</v>
      </c>
      <c r="F13" s="13">
        <f>Hivatal!F10</f>
        <v>2273849</v>
      </c>
      <c r="G13" s="14">
        <f t="shared" ref="G13:G45" si="2">E13+F13</f>
        <v>33085403</v>
      </c>
      <c r="H13" s="57">
        <f>Kostyán!C10+Sportcs.!C10+Művház!C10+Gyöngysz.!C10+Szivárvány!C10+Pingvines!C10</f>
        <v>78082606</v>
      </c>
      <c r="I13" s="13">
        <f>Kostyán!D10+Művház!D10+Sportcs.!D10+Gyöngysz.!D10+Szivárvány!D10+Pingvines!D10</f>
        <v>789925</v>
      </c>
      <c r="J13" s="13">
        <f t="shared" ref="J13:J27" si="3">H13+I13</f>
        <v>78872531</v>
      </c>
      <c r="K13" s="13">
        <f>Művház!F10</f>
        <v>0</v>
      </c>
      <c r="L13" s="14">
        <f t="shared" ref="L13:L45" si="4">J13+K13</f>
        <v>78872531</v>
      </c>
      <c r="M13" s="202">
        <f>'Város '!AZ10</f>
        <v>5680784</v>
      </c>
      <c r="N13" s="13">
        <f>'Város '!BA10</f>
        <v>0</v>
      </c>
      <c r="O13" s="13">
        <f t="shared" ref="O13:O45" si="5">M13+N13</f>
        <v>5680784</v>
      </c>
      <c r="P13" s="13">
        <f>'Város '!BC10</f>
        <v>0</v>
      </c>
      <c r="Q13" s="136">
        <f t="shared" ref="Q13:Q45" si="6">O13+P13</f>
        <v>5680784</v>
      </c>
      <c r="R13" s="57">
        <f t="shared" si="0"/>
        <v>114574944</v>
      </c>
      <c r="S13" s="13">
        <f t="shared" ref="S13:S27" si="7">N13+I13+D13</f>
        <v>789925</v>
      </c>
      <c r="T13" s="13">
        <f t="shared" ref="T13:T46" si="8">R13+S13</f>
        <v>115364869</v>
      </c>
      <c r="U13" s="13">
        <f t="shared" ref="U13:U46" si="9">P13+K13+F13</f>
        <v>2273849</v>
      </c>
      <c r="V13" s="14">
        <f t="shared" ref="V13:V45" si="10">T13+U13</f>
        <v>117638718</v>
      </c>
      <c r="X13" s="4"/>
    </row>
    <row r="14" spans="1:24" x14ac:dyDescent="0.25">
      <c r="A14" s="118" t="s">
        <v>4</v>
      </c>
      <c r="B14" s="206" t="s">
        <v>65</v>
      </c>
      <c r="C14" s="57">
        <f>Hivatal!C11</f>
        <v>60742750</v>
      </c>
      <c r="D14" s="13">
        <v>14872316</v>
      </c>
      <c r="E14" s="13">
        <f t="shared" si="1"/>
        <v>75615066</v>
      </c>
      <c r="F14" s="13">
        <f>Hivatal!F11</f>
        <v>1863205</v>
      </c>
      <c r="G14" s="14">
        <f t="shared" si="2"/>
        <v>77478271</v>
      </c>
      <c r="H14" s="57">
        <f>Kostyán!C11+Sportcs.!C11+Művház!C11+Gyöngysz.!C11+Szivárvány!C11+Pingvines!C11</f>
        <v>331675942</v>
      </c>
      <c r="I14" s="13">
        <f>Kostyán!D11+Művház!D11+Sportcs.!D11+Gyöngysz.!D11+Szivárvány!D11+Pingvines!D11</f>
        <v>69660437</v>
      </c>
      <c r="J14" s="13">
        <f t="shared" si="3"/>
        <v>401336379</v>
      </c>
      <c r="K14" s="13">
        <f>Művház!F11</f>
        <v>0</v>
      </c>
      <c r="L14" s="14">
        <f t="shared" si="4"/>
        <v>401336379</v>
      </c>
      <c r="M14" s="202">
        <f>'Város '!AZ11</f>
        <v>665870533</v>
      </c>
      <c r="N14" s="13">
        <f>'Város '!BA11</f>
        <v>0</v>
      </c>
      <c r="O14" s="13">
        <f t="shared" si="5"/>
        <v>665870533</v>
      </c>
      <c r="P14" s="13">
        <f>'Város '!BC11</f>
        <v>120042581</v>
      </c>
      <c r="Q14" s="136">
        <f t="shared" si="6"/>
        <v>785913114</v>
      </c>
      <c r="R14" s="57">
        <f>C14+H14+M14</f>
        <v>1058289225</v>
      </c>
      <c r="S14" s="13">
        <f t="shared" si="7"/>
        <v>84532753</v>
      </c>
      <c r="T14" s="13">
        <f t="shared" si="8"/>
        <v>1142821978</v>
      </c>
      <c r="U14" s="13">
        <f t="shared" si="9"/>
        <v>121905786</v>
      </c>
      <c r="V14" s="14">
        <f t="shared" si="10"/>
        <v>1264727764</v>
      </c>
      <c r="X14" s="4"/>
    </row>
    <row r="15" spans="1:24" x14ac:dyDescent="0.25">
      <c r="A15" s="118" t="s">
        <v>5</v>
      </c>
      <c r="B15" s="206" t="s">
        <v>40</v>
      </c>
      <c r="C15" s="57">
        <f>Hivatal!C12</f>
        <v>0</v>
      </c>
      <c r="D15" s="13"/>
      <c r="E15" s="13">
        <f t="shared" si="1"/>
        <v>0</v>
      </c>
      <c r="F15" s="13">
        <f>Hivatal!F12</f>
        <v>0</v>
      </c>
      <c r="G15" s="14">
        <f t="shared" si="2"/>
        <v>0</v>
      </c>
      <c r="H15" s="57">
        <v>0</v>
      </c>
      <c r="I15" s="13">
        <f>Kostyán!D12+Művház!D12+Sportcs.!D12+Gyöngysz.!D12+Szivárvány!D12+Pingvines!D12</f>
        <v>0</v>
      </c>
      <c r="J15" s="13">
        <f t="shared" si="3"/>
        <v>0</v>
      </c>
      <c r="K15" s="13">
        <f>Művház!F12</f>
        <v>0</v>
      </c>
      <c r="L15" s="14">
        <f t="shared" si="4"/>
        <v>0</v>
      </c>
      <c r="M15" s="202">
        <f>'Város '!AZ12</f>
        <v>23933750</v>
      </c>
      <c r="N15" s="13">
        <f>'Város '!BA12</f>
        <v>0</v>
      </c>
      <c r="O15" s="13">
        <f t="shared" si="5"/>
        <v>23933750</v>
      </c>
      <c r="P15" s="13">
        <f>'Város '!BC12</f>
        <v>0</v>
      </c>
      <c r="Q15" s="136">
        <f t="shared" si="6"/>
        <v>23933750</v>
      </c>
      <c r="R15" s="57">
        <f t="shared" si="0"/>
        <v>23933750</v>
      </c>
      <c r="S15" s="13">
        <f t="shared" si="7"/>
        <v>0</v>
      </c>
      <c r="T15" s="13">
        <f t="shared" si="8"/>
        <v>23933750</v>
      </c>
      <c r="U15" s="13">
        <f t="shared" si="9"/>
        <v>0</v>
      </c>
      <c r="V15" s="14">
        <f t="shared" si="10"/>
        <v>23933750</v>
      </c>
      <c r="X15" s="4"/>
    </row>
    <row r="16" spans="1:24" x14ac:dyDescent="0.25">
      <c r="A16" s="118" t="s">
        <v>6</v>
      </c>
      <c r="B16" s="206" t="s">
        <v>41</v>
      </c>
      <c r="C16" s="57">
        <f>Hivatal!C13</f>
        <v>0</v>
      </c>
      <c r="D16" s="13"/>
      <c r="E16" s="13">
        <f t="shared" si="1"/>
        <v>0</v>
      </c>
      <c r="F16" s="13">
        <f>Hivatal!F13</f>
        <v>0</v>
      </c>
      <c r="G16" s="14">
        <f t="shared" si="2"/>
        <v>0</v>
      </c>
      <c r="H16" s="57">
        <f>Kostyán!C13+Sportcs.!C13+Művház!C13+Gyöngysz.!C13+Szivárvány!C13+Pingvines!C13</f>
        <v>0</v>
      </c>
      <c r="I16" s="13">
        <f>Kostyán!D13+Művház!D13+Sportcs.!D13+Gyöngysz.!D13+Szivárvány!D13+Pingvines!D13</f>
        <v>0</v>
      </c>
      <c r="J16" s="13">
        <f t="shared" si="3"/>
        <v>0</v>
      </c>
      <c r="K16" s="13">
        <f>Művház!F13</f>
        <v>0</v>
      </c>
      <c r="L16" s="14">
        <f t="shared" si="4"/>
        <v>0</v>
      </c>
      <c r="M16" s="202">
        <f>'Város '!AZ13</f>
        <v>112618281</v>
      </c>
      <c r="N16" s="13">
        <f>'Város '!BA13</f>
        <v>30019389</v>
      </c>
      <c r="O16" s="13">
        <f t="shared" si="5"/>
        <v>142637670</v>
      </c>
      <c r="P16" s="13">
        <f>'Város '!BC13</f>
        <v>132212</v>
      </c>
      <c r="Q16" s="136">
        <f t="shared" si="6"/>
        <v>142769882</v>
      </c>
      <c r="R16" s="57">
        <f t="shared" si="0"/>
        <v>112618281</v>
      </c>
      <c r="S16" s="13">
        <f t="shared" si="7"/>
        <v>30019389</v>
      </c>
      <c r="T16" s="13">
        <f t="shared" si="8"/>
        <v>142637670</v>
      </c>
      <c r="U16" s="13">
        <f t="shared" si="9"/>
        <v>132212</v>
      </c>
      <c r="V16" s="14">
        <f t="shared" si="10"/>
        <v>142769882</v>
      </c>
      <c r="W16" s="4"/>
    </row>
    <row r="17" spans="1:24" x14ac:dyDescent="0.25">
      <c r="A17" s="118" t="s">
        <v>7</v>
      </c>
      <c r="B17" s="208" t="s">
        <v>66</v>
      </c>
      <c r="C17" s="57">
        <f>Hivatal!C14</f>
        <v>0</v>
      </c>
      <c r="D17" s="13"/>
      <c r="E17" s="13">
        <f t="shared" si="1"/>
        <v>0</v>
      </c>
      <c r="F17" s="13">
        <f>Hivatal!F14</f>
        <v>0</v>
      </c>
      <c r="G17" s="14">
        <f t="shared" si="2"/>
        <v>0</v>
      </c>
      <c r="H17" s="57">
        <f>Kostyán!C14+Sportcs.!C14+Művház!C14+Gyöngysz.!C14+Szivárvány!C14+Pingvines!C14</f>
        <v>0</v>
      </c>
      <c r="I17" s="13">
        <f>Kostyán!D14+Művház!D14+Sportcs.!D14+Gyöngysz.!D14+Szivárvány!D14+Pingvines!D14</f>
        <v>0</v>
      </c>
      <c r="J17" s="13">
        <f t="shared" si="3"/>
        <v>0</v>
      </c>
      <c r="K17" s="13">
        <f>Művház!F14</f>
        <v>0</v>
      </c>
      <c r="L17" s="14">
        <f t="shared" si="4"/>
        <v>0</v>
      </c>
      <c r="M17" s="202">
        <v>20000000</v>
      </c>
      <c r="N17" s="13">
        <f>'Város '!BA14</f>
        <v>28824389</v>
      </c>
      <c r="O17" s="13">
        <f t="shared" si="5"/>
        <v>48824389</v>
      </c>
      <c r="P17" s="13">
        <f>'Város '!BC14</f>
        <v>132212</v>
      </c>
      <c r="Q17" s="136">
        <f t="shared" si="6"/>
        <v>48956601</v>
      </c>
      <c r="R17" s="57">
        <f t="shared" si="0"/>
        <v>20000000</v>
      </c>
      <c r="S17" s="13">
        <f t="shared" si="7"/>
        <v>28824389</v>
      </c>
      <c r="T17" s="13">
        <f t="shared" si="8"/>
        <v>48824389</v>
      </c>
      <c r="U17" s="13">
        <f t="shared" si="9"/>
        <v>132212</v>
      </c>
      <c r="V17" s="14">
        <f t="shared" si="10"/>
        <v>48956601</v>
      </c>
      <c r="W17" s="90"/>
    </row>
    <row r="18" spans="1:24" s="7" customFormat="1" x14ac:dyDescent="0.25">
      <c r="A18" s="21" t="s">
        <v>8</v>
      </c>
      <c r="B18" s="209" t="s">
        <v>42</v>
      </c>
      <c r="C18" s="85">
        <f>Hivatal!C15</f>
        <v>328566260</v>
      </c>
      <c r="D18" s="59">
        <f>Hivatal!D15</f>
        <v>14872316</v>
      </c>
      <c r="E18" s="59">
        <f t="shared" si="1"/>
        <v>343438576</v>
      </c>
      <c r="F18" s="59">
        <f>Hivatal!F15</f>
        <v>17611730</v>
      </c>
      <c r="G18" s="86">
        <f t="shared" si="2"/>
        <v>361050306</v>
      </c>
      <c r="H18" s="85">
        <f>Kostyán!C15+Sportcs.!C15+Művház!C15+Gyöngysz.!C15+Szivárvány!C15+Pingvines!C15</f>
        <v>1010129368</v>
      </c>
      <c r="I18" s="59">
        <f>Kostyán!D15+Művház!D15+Sportcs.!D15+Gyöngysz.!D15+Szivárvány!D15+Pingvines!D15</f>
        <v>76526711</v>
      </c>
      <c r="J18" s="59">
        <f t="shared" si="3"/>
        <v>1086656079</v>
      </c>
      <c r="K18" s="59">
        <f>Művház!F15</f>
        <v>0</v>
      </c>
      <c r="L18" s="86">
        <f t="shared" si="4"/>
        <v>1086656079</v>
      </c>
      <c r="M18" s="203">
        <f>'Város '!AZ15</f>
        <v>851801687</v>
      </c>
      <c r="N18" s="59">
        <f>'Város '!BA15</f>
        <v>36702699</v>
      </c>
      <c r="O18" s="59">
        <f t="shared" si="5"/>
        <v>888504386</v>
      </c>
      <c r="P18" s="59">
        <f>'Város '!BC15</f>
        <v>120174793</v>
      </c>
      <c r="Q18" s="137">
        <f t="shared" si="6"/>
        <v>1008679179</v>
      </c>
      <c r="R18" s="85">
        <f t="shared" si="0"/>
        <v>2190497315</v>
      </c>
      <c r="S18" s="59">
        <f t="shared" si="7"/>
        <v>128101726</v>
      </c>
      <c r="T18" s="59">
        <f t="shared" si="8"/>
        <v>2318599041</v>
      </c>
      <c r="U18" s="59">
        <f t="shared" si="9"/>
        <v>137786523</v>
      </c>
      <c r="V18" s="86">
        <f t="shared" si="10"/>
        <v>2456385564</v>
      </c>
    </row>
    <row r="19" spans="1:24" x14ac:dyDescent="0.25">
      <c r="A19" s="118" t="s">
        <v>9</v>
      </c>
      <c r="B19" s="206" t="s">
        <v>43</v>
      </c>
      <c r="C19" s="57">
        <f>Hivatal!C16</f>
        <v>8093075</v>
      </c>
      <c r="D19" s="13"/>
      <c r="E19" s="13">
        <f t="shared" si="1"/>
        <v>8093075</v>
      </c>
      <c r="F19" s="13">
        <f>Hivatal!F16</f>
        <v>0</v>
      </c>
      <c r="G19" s="14">
        <f t="shared" si="2"/>
        <v>8093075</v>
      </c>
      <c r="H19" s="57">
        <f>Kostyán!C16+Sportcs.!C16+Művház!C16+Gyöngysz.!C16+Szivárvány!C16+Pingvines!C16</f>
        <v>20007802</v>
      </c>
      <c r="I19" s="13">
        <f>Kostyán!D16+Művház!D16+Sportcs.!D16+Gyöngysz.!D16+Szivárvány!D16+Pingvines!D16</f>
        <v>0</v>
      </c>
      <c r="J19" s="13">
        <f t="shared" si="3"/>
        <v>20007802</v>
      </c>
      <c r="K19" s="13">
        <f>Művház!F16</f>
        <v>1579000</v>
      </c>
      <c r="L19" s="14">
        <f t="shared" si="4"/>
        <v>21586802</v>
      </c>
      <c r="M19" s="202">
        <f>'Város '!AZ16</f>
        <v>263152658</v>
      </c>
      <c r="N19" s="13">
        <f>'Város '!BA16</f>
        <v>54379166</v>
      </c>
      <c r="O19" s="13">
        <f t="shared" si="5"/>
        <v>317531824</v>
      </c>
      <c r="P19" s="13">
        <f>'Város '!BC16</f>
        <v>15572335</v>
      </c>
      <c r="Q19" s="136">
        <f t="shared" si="6"/>
        <v>333104159</v>
      </c>
      <c r="R19" s="57">
        <f t="shared" si="0"/>
        <v>291253535</v>
      </c>
      <c r="S19" s="13">
        <f t="shared" si="7"/>
        <v>54379166</v>
      </c>
      <c r="T19" s="13">
        <f t="shared" si="8"/>
        <v>345632701</v>
      </c>
      <c r="U19" s="13">
        <f t="shared" si="9"/>
        <v>17151335</v>
      </c>
      <c r="V19" s="14">
        <f t="shared" si="10"/>
        <v>362784036</v>
      </c>
    </row>
    <row r="20" spans="1:24" x14ac:dyDescent="0.25">
      <c r="A20" s="118" t="s">
        <v>10</v>
      </c>
      <c r="B20" s="206" t="s">
        <v>44</v>
      </c>
      <c r="C20" s="57"/>
      <c r="D20" s="13"/>
      <c r="E20" s="13">
        <f t="shared" si="1"/>
        <v>0</v>
      </c>
      <c r="F20" s="13">
        <f>Hivatal!F17</f>
        <v>0</v>
      </c>
      <c r="G20" s="14">
        <f t="shared" si="2"/>
        <v>0</v>
      </c>
      <c r="H20" s="57">
        <v>0</v>
      </c>
      <c r="I20" s="13">
        <f>Kostyán!D17+Művház!D17+Sportcs.!D17+Gyöngysz.!D17+Szivárvány!D17+Pingvines!D17</f>
        <v>0</v>
      </c>
      <c r="J20" s="13">
        <f t="shared" si="3"/>
        <v>0</v>
      </c>
      <c r="K20" s="13">
        <f>Művház!F17</f>
        <v>0</v>
      </c>
      <c r="L20" s="14">
        <f t="shared" si="4"/>
        <v>0</v>
      </c>
      <c r="M20" s="202">
        <f>'Város '!AZ17</f>
        <v>186847055</v>
      </c>
      <c r="N20" s="13">
        <f>'Város '!BA17</f>
        <v>0</v>
      </c>
      <c r="O20" s="13">
        <f t="shared" si="5"/>
        <v>186847055</v>
      </c>
      <c r="P20" s="13">
        <f>'Város '!BC17</f>
        <v>683214382</v>
      </c>
      <c r="Q20" s="136">
        <f t="shared" si="6"/>
        <v>870061437</v>
      </c>
      <c r="R20" s="57">
        <f t="shared" si="0"/>
        <v>186847055</v>
      </c>
      <c r="S20" s="13">
        <f t="shared" si="7"/>
        <v>0</v>
      </c>
      <c r="T20" s="13">
        <f t="shared" si="8"/>
        <v>186847055</v>
      </c>
      <c r="U20" s="13">
        <f t="shared" si="9"/>
        <v>683214382</v>
      </c>
      <c r="V20" s="14">
        <f t="shared" si="10"/>
        <v>870061437</v>
      </c>
    </row>
    <row r="21" spans="1:24" x14ac:dyDescent="0.25">
      <c r="A21" s="118" t="s">
        <v>11</v>
      </c>
      <c r="B21" s="206" t="s">
        <v>45</v>
      </c>
      <c r="C21" s="57">
        <f>Hivatal!C18</f>
        <v>0</v>
      </c>
      <c r="D21" s="13"/>
      <c r="E21" s="13">
        <f t="shared" si="1"/>
        <v>0</v>
      </c>
      <c r="F21" s="13">
        <f>Hivatal!F18</f>
        <v>0</v>
      </c>
      <c r="G21" s="14">
        <f t="shared" si="2"/>
        <v>0</v>
      </c>
      <c r="H21" s="57">
        <f>Kostyán!C18+Sportcs.!C18+Művház!C18+Gyöngysz.!C18+Szivárvány!C18+Pingvines!C18</f>
        <v>0</v>
      </c>
      <c r="I21" s="13">
        <f>Kostyán!D18+Művház!D18+Sportcs.!D18+Gyöngysz.!D18+Szivárvány!D18+Pingvines!D18</f>
        <v>0</v>
      </c>
      <c r="J21" s="13">
        <f t="shared" si="3"/>
        <v>0</v>
      </c>
      <c r="K21" s="13">
        <f>Művház!F18</f>
        <v>0</v>
      </c>
      <c r="L21" s="14">
        <f t="shared" si="4"/>
        <v>0</v>
      </c>
      <c r="M21" s="202">
        <f>'Város '!AZ18</f>
        <v>1229585</v>
      </c>
      <c r="N21" s="13">
        <f>'Város '!BA18</f>
        <v>0</v>
      </c>
      <c r="O21" s="13">
        <f t="shared" si="5"/>
        <v>1229585</v>
      </c>
      <c r="P21" s="13">
        <f>'Város '!BC18</f>
        <v>0</v>
      </c>
      <c r="Q21" s="136">
        <f t="shared" si="6"/>
        <v>1229585</v>
      </c>
      <c r="R21" s="57">
        <f t="shared" si="0"/>
        <v>1229585</v>
      </c>
      <c r="S21" s="13">
        <f t="shared" si="7"/>
        <v>0</v>
      </c>
      <c r="T21" s="13">
        <f t="shared" si="8"/>
        <v>1229585</v>
      </c>
      <c r="U21" s="13">
        <f t="shared" si="9"/>
        <v>0</v>
      </c>
      <c r="V21" s="14">
        <f t="shared" si="10"/>
        <v>1229585</v>
      </c>
    </row>
    <row r="22" spans="1:24" s="7" customFormat="1" x14ac:dyDescent="0.25">
      <c r="A22" s="21" t="s">
        <v>12</v>
      </c>
      <c r="B22" s="209" t="s">
        <v>46</v>
      </c>
      <c r="C22" s="85">
        <f>Hivatal!C19</f>
        <v>8093075</v>
      </c>
      <c r="D22" s="59">
        <v>0</v>
      </c>
      <c r="E22" s="59">
        <f t="shared" si="1"/>
        <v>8093075</v>
      </c>
      <c r="F22" s="59">
        <f>Hivatal!F19</f>
        <v>0</v>
      </c>
      <c r="G22" s="86">
        <f t="shared" si="2"/>
        <v>8093075</v>
      </c>
      <c r="H22" s="85">
        <f>Kostyán!C19+Sportcs.!C19+Művház!C19+Gyöngysz.!C19+Szivárvány!C19+Pingvines!C19</f>
        <v>20007802</v>
      </c>
      <c r="I22" s="59">
        <f>Kostyán!D19+Művház!D19+Sportcs.!D19+Gyöngysz.!D19+Szivárvány!D19+Pingvines!D19</f>
        <v>0</v>
      </c>
      <c r="J22" s="59">
        <f t="shared" si="3"/>
        <v>20007802</v>
      </c>
      <c r="K22" s="59">
        <f>Művház!F19</f>
        <v>1579000</v>
      </c>
      <c r="L22" s="86">
        <f t="shared" si="4"/>
        <v>21586802</v>
      </c>
      <c r="M22" s="203">
        <f>'Város '!AZ19</f>
        <v>451229298</v>
      </c>
      <c r="N22" s="59">
        <f>'Város '!BA19</f>
        <v>54379166</v>
      </c>
      <c r="O22" s="59">
        <f t="shared" si="5"/>
        <v>505608464</v>
      </c>
      <c r="P22" s="59">
        <f>'Város '!BC19</f>
        <v>698786717</v>
      </c>
      <c r="Q22" s="137">
        <f t="shared" si="6"/>
        <v>1204395181</v>
      </c>
      <c r="R22" s="85">
        <f t="shared" si="0"/>
        <v>479330175</v>
      </c>
      <c r="S22" s="59">
        <f t="shared" si="7"/>
        <v>54379166</v>
      </c>
      <c r="T22" s="59">
        <f t="shared" si="8"/>
        <v>533709341</v>
      </c>
      <c r="U22" s="59">
        <f t="shared" si="9"/>
        <v>700365717</v>
      </c>
      <c r="V22" s="86">
        <f t="shared" si="10"/>
        <v>1234075058</v>
      </c>
    </row>
    <row r="23" spans="1:24" s="7" customFormat="1" x14ac:dyDescent="0.25">
      <c r="A23" s="21" t="s">
        <v>13</v>
      </c>
      <c r="B23" s="209" t="s">
        <v>67</v>
      </c>
      <c r="C23" s="85"/>
      <c r="D23" s="59">
        <v>0</v>
      </c>
      <c r="E23" s="59">
        <f t="shared" si="1"/>
        <v>0</v>
      </c>
      <c r="F23" s="59">
        <f>Hivatal!F20</f>
        <v>0</v>
      </c>
      <c r="G23" s="86">
        <f t="shared" si="2"/>
        <v>0</v>
      </c>
      <c r="H23" s="85">
        <f>Kostyán!C20+Sportcs.!C20+Művház!C20+Gyöngysz.!C20+Szivárvány!C20+Pingvines!C20</f>
        <v>0</v>
      </c>
      <c r="I23" s="59">
        <f>Kostyán!D20+Művház!D20+Sportcs.!D20+Gyöngysz.!D20+Szivárvány!D20+Pingvines!D20</f>
        <v>0</v>
      </c>
      <c r="J23" s="59">
        <f t="shared" si="3"/>
        <v>0</v>
      </c>
      <c r="K23" s="59">
        <f>Művház!F20</f>
        <v>0</v>
      </c>
      <c r="L23" s="86">
        <f t="shared" si="4"/>
        <v>0</v>
      </c>
      <c r="M23" s="203">
        <f>'Város '!AZ20</f>
        <v>1112494104</v>
      </c>
      <c r="N23" s="59">
        <f>'Város '!BA20</f>
        <v>0</v>
      </c>
      <c r="O23" s="59">
        <f t="shared" si="5"/>
        <v>1112494104</v>
      </c>
      <c r="P23" s="59">
        <f>'Város '!BC20</f>
        <v>1579000</v>
      </c>
      <c r="Q23" s="137">
        <f t="shared" si="6"/>
        <v>1114073104</v>
      </c>
      <c r="R23" s="85">
        <f t="shared" si="0"/>
        <v>1112494104</v>
      </c>
      <c r="S23" s="59">
        <f t="shared" si="7"/>
        <v>0</v>
      </c>
      <c r="T23" s="59">
        <f t="shared" si="8"/>
        <v>1112494104</v>
      </c>
      <c r="U23" s="59">
        <f t="shared" si="9"/>
        <v>1579000</v>
      </c>
      <c r="V23" s="86">
        <f t="shared" si="10"/>
        <v>1114073104</v>
      </c>
      <c r="W23" s="195"/>
    </row>
    <row r="24" spans="1:24" x14ac:dyDescent="0.25">
      <c r="A24" s="118" t="s">
        <v>14</v>
      </c>
      <c r="B24" s="208" t="s">
        <v>86</v>
      </c>
      <c r="C24" s="57">
        <f>Hivatal!C21</f>
        <v>0</v>
      </c>
      <c r="D24" s="59"/>
      <c r="E24" s="13">
        <f t="shared" si="1"/>
        <v>0</v>
      </c>
      <c r="F24" s="13">
        <f>Hivatal!F21</f>
        <v>0</v>
      </c>
      <c r="G24" s="14">
        <f t="shared" si="2"/>
        <v>0</v>
      </c>
      <c r="H24" s="57">
        <f>Kostyán!C21+Sportcs.!C21+Művház!C21+Gyöngysz.!C21+Szivárvány!C21+Pingvines!C21</f>
        <v>0</v>
      </c>
      <c r="I24" s="13">
        <f>Kostyán!D21+Művház!D21+Sportcs.!D21+Gyöngysz.!D21+Szivárvány!D21+Pingvines!D21</f>
        <v>0</v>
      </c>
      <c r="J24" s="13">
        <f t="shared" si="3"/>
        <v>0</v>
      </c>
      <c r="K24" s="13">
        <f>Művház!F21</f>
        <v>0</v>
      </c>
      <c r="L24" s="14">
        <f t="shared" si="4"/>
        <v>0</v>
      </c>
      <c r="M24" s="202">
        <f>'Város '!AZ21</f>
        <v>1112494104</v>
      </c>
      <c r="N24" s="13">
        <f>'Város '!BA21</f>
        <v>0</v>
      </c>
      <c r="O24" s="13">
        <f t="shared" si="5"/>
        <v>1112494104</v>
      </c>
      <c r="P24" s="13">
        <f>'Város '!BC21</f>
        <v>1579000</v>
      </c>
      <c r="Q24" s="136">
        <f t="shared" si="6"/>
        <v>1114073104</v>
      </c>
      <c r="R24" s="57">
        <f t="shared" si="0"/>
        <v>1112494104</v>
      </c>
      <c r="S24" s="13">
        <f t="shared" si="7"/>
        <v>0</v>
      </c>
      <c r="T24" s="13">
        <f t="shared" si="8"/>
        <v>1112494104</v>
      </c>
      <c r="U24" s="13">
        <f t="shared" si="9"/>
        <v>1579000</v>
      </c>
      <c r="V24" s="14">
        <f t="shared" si="10"/>
        <v>1114073104</v>
      </c>
    </row>
    <row r="25" spans="1:24" x14ac:dyDescent="0.25">
      <c r="A25" s="219" t="s">
        <v>15</v>
      </c>
      <c r="B25" s="206" t="s">
        <v>47</v>
      </c>
      <c r="C25" s="57">
        <f>Hivatal!C22</f>
        <v>336659335</v>
      </c>
      <c r="D25" s="13">
        <f>Hivatal!D22</f>
        <v>14872316</v>
      </c>
      <c r="E25" s="13">
        <f t="shared" si="1"/>
        <v>351531651</v>
      </c>
      <c r="F25" s="13">
        <f>Hivatal!F22</f>
        <v>17611730</v>
      </c>
      <c r="G25" s="14">
        <f t="shared" si="2"/>
        <v>369143381</v>
      </c>
      <c r="H25" s="57">
        <f>Kostyán!C22+Sportcs.!C22+Művház!C22+Gyöngysz.!C22+Szivárvány!C22+Pingvines!C22</f>
        <v>1030137170</v>
      </c>
      <c r="I25" s="13">
        <f>Kostyán!D22+Művház!D22+Sportcs.!D22+Gyöngysz.!D22+Szivárvány!D22+Pingvines!D22</f>
        <v>76526711</v>
      </c>
      <c r="J25" s="13">
        <f t="shared" si="3"/>
        <v>1106663881</v>
      </c>
      <c r="K25" s="13">
        <f>Művház!F22</f>
        <v>1579000</v>
      </c>
      <c r="L25" s="14">
        <f t="shared" si="4"/>
        <v>1108242881</v>
      </c>
      <c r="M25" s="202">
        <f>'Város '!AZ23</f>
        <v>2415525089</v>
      </c>
      <c r="N25" s="13">
        <f>'Város '!BA23</f>
        <v>91081865</v>
      </c>
      <c r="O25" s="13">
        <f t="shared" si="5"/>
        <v>2506606954</v>
      </c>
      <c r="P25" s="13">
        <f>P18+P22+P23</f>
        <v>820540510</v>
      </c>
      <c r="Q25" s="136">
        <f t="shared" si="6"/>
        <v>3327147464</v>
      </c>
      <c r="R25" s="57">
        <f t="shared" si="0"/>
        <v>3782321594</v>
      </c>
      <c r="S25" s="13">
        <f t="shared" si="7"/>
        <v>182480892</v>
      </c>
      <c r="T25" s="13">
        <f t="shared" si="8"/>
        <v>3964802486</v>
      </c>
      <c r="U25" s="13">
        <f t="shared" si="9"/>
        <v>839731240</v>
      </c>
      <c r="V25" s="14">
        <f t="shared" si="10"/>
        <v>4804533726</v>
      </c>
      <c r="W25" s="4"/>
    </row>
    <row r="26" spans="1:24" s="7" customFormat="1" x14ac:dyDescent="0.25">
      <c r="A26" s="21"/>
      <c r="B26" s="206" t="s">
        <v>80</v>
      </c>
      <c r="C26" s="57">
        <v>0</v>
      </c>
      <c r="D26" s="59">
        <v>0</v>
      </c>
      <c r="E26" s="13">
        <f t="shared" si="1"/>
        <v>0</v>
      </c>
      <c r="F26" s="13"/>
      <c r="G26" s="14">
        <f t="shared" si="2"/>
        <v>0</v>
      </c>
      <c r="H26" s="57">
        <v>0</v>
      </c>
      <c r="I26" s="13"/>
      <c r="J26" s="13">
        <f t="shared" si="3"/>
        <v>0</v>
      </c>
      <c r="K26" s="13"/>
      <c r="L26" s="14">
        <f t="shared" si="4"/>
        <v>0</v>
      </c>
      <c r="M26" s="202">
        <v>1071024930</v>
      </c>
      <c r="N26" s="13"/>
      <c r="O26" s="13">
        <f t="shared" si="5"/>
        <v>1071024930</v>
      </c>
      <c r="P26" s="13">
        <v>1579000</v>
      </c>
      <c r="Q26" s="136">
        <f t="shared" si="6"/>
        <v>1072603930</v>
      </c>
      <c r="R26" s="57">
        <f>M26</f>
        <v>1071024930</v>
      </c>
      <c r="S26" s="13">
        <f t="shared" si="7"/>
        <v>0</v>
      </c>
      <c r="T26" s="13">
        <f t="shared" si="8"/>
        <v>1071024930</v>
      </c>
      <c r="U26" s="13">
        <f t="shared" si="9"/>
        <v>1579000</v>
      </c>
      <c r="V26" s="14">
        <f t="shared" si="10"/>
        <v>1072603930</v>
      </c>
      <c r="W26" s="5"/>
    </row>
    <row r="27" spans="1:24" s="84" customFormat="1" x14ac:dyDescent="0.25">
      <c r="A27" s="82"/>
      <c r="B27" s="210" t="s">
        <v>81</v>
      </c>
      <c r="C27" s="87">
        <f t="shared" ref="C27:M27" si="11">C25-C26</f>
        <v>336659335</v>
      </c>
      <c r="D27" s="196">
        <f>SUM(D25:D26)</f>
        <v>14872316</v>
      </c>
      <c r="E27" s="59">
        <f t="shared" si="1"/>
        <v>351531651</v>
      </c>
      <c r="F27" s="59">
        <v>17611730</v>
      </c>
      <c r="G27" s="86">
        <f t="shared" si="2"/>
        <v>369143381</v>
      </c>
      <c r="H27" s="87">
        <f t="shared" si="11"/>
        <v>1030137170</v>
      </c>
      <c r="I27" s="59">
        <f>SUM(I25:I26)</f>
        <v>76526711</v>
      </c>
      <c r="J27" s="59">
        <f t="shared" si="3"/>
        <v>1106663881</v>
      </c>
      <c r="K27" s="59">
        <v>1579000</v>
      </c>
      <c r="L27" s="86">
        <f t="shared" si="4"/>
        <v>1108242881</v>
      </c>
      <c r="M27" s="204">
        <f t="shared" si="11"/>
        <v>1344500159</v>
      </c>
      <c r="N27" s="196">
        <f>SUM(N25:N26)</f>
        <v>91081865</v>
      </c>
      <c r="O27" s="59">
        <f t="shared" si="5"/>
        <v>1435582024</v>
      </c>
      <c r="P27" s="196">
        <f>P25-P26</f>
        <v>818961510</v>
      </c>
      <c r="Q27" s="137">
        <f t="shared" si="6"/>
        <v>2254543534</v>
      </c>
      <c r="R27" s="87">
        <f>R25-R26</f>
        <v>2711296664</v>
      </c>
      <c r="S27" s="59">
        <f t="shared" si="7"/>
        <v>182480892</v>
      </c>
      <c r="T27" s="59">
        <f t="shared" si="8"/>
        <v>2893777556</v>
      </c>
      <c r="U27" s="59">
        <f t="shared" si="9"/>
        <v>838152240</v>
      </c>
      <c r="V27" s="86">
        <f t="shared" si="10"/>
        <v>3731929796</v>
      </c>
      <c r="W27" s="83"/>
    </row>
    <row r="28" spans="1:24" ht="13.8" x14ac:dyDescent="0.25">
      <c r="A28" s="233" t="s">
        <v>54</v>
      </c>
      <c r="B28" s="234"/>
      <c r="C28" s="57"/>
      <c r="D28" s="13"/>
      <c r="E28" s="13">
        <f t="shared" si="1"/>
        <v>0</v>
      </c>
      <c r="F28" s="13"/>
      <c r="G28" s="14">
        <f t="shared" si="2"/>
        <v>0</v>
      </c>
      <c r="H28" s="57"/>
      <c r="I28" s="13"/>
      <c r="J28" s="13"/>
      <c r="K28" s="13"/>
      <c r="L28" s="14">
        <f t="shared" si="4"/>
        <v>0</v>
      </c>
      <c r="M28" s="202"/>
      <c r="N28" s="13"/>
      <c r="O28" s="13">
        <f t="shared" si="5"/>
        <v>0</v>
      </c>
      <c r="P28" s="13"/>
      <c r="Q28" s="136">
        <f t="shared" si="6"/>
        <v>0</v>
      </c>
      <c r="R28" s="57"/>
      <c r="S28" s="13"/>
      <c r="T28" s="13">
        <f t="shared" si="8"/>
        <v>0</v>
      </c>
      <c r="U28" s="13">
        <f t="shared" si="9"/>
        <v>0</v>
      </c>
      <c r="V28" s="14">
        <f t="shared" si="10"/>
        <v>0</v>
      </c>
      <c r="W28" s="91"/>
    </row>
    <row r="29" spans="1:24" x14ac:dyDescent="0.25">
      <c r="A29" s="118" t="s">
        <v>16</v>
      </c>
      <c r="B29" s="206" t="s">
        <v>72</v>
      </c>
      <c r="C29" s="57">
        <f>Hivatal!C24</f>
        <v>0</v>
      </c>
      <c r="D29" s="59"/>
      <c r="E29" s="13">
        <f t="shared" si="1"/>
        <v>0</v>
      </c>
      <c r="F29" s="13">
        <v>17611730</v>
      </c>
      <c r="G29" s="14">
        <f t="shared" si="2"/>
        <v>17611730</v>
      </c>
      <c r="H29" s="57">
        <f>Kostyán!C24+Sportcs.!C24+Művház!C24+Gyöngysz.!C23+Szivárvány!C24+Pingvines!C24</f>
        <v>253274667</v>
      </c>
      <c r="I29" s="13">
        <f>Kostyán!D24+Művház!D24+Sportcs.!D24+Gyöngysz.!D24+Szivárvány!D24+Pingvines!D24</f>
        <v>6866274</v>
      </c>
      <c r="J29" s="13">
        <f>H29+I29</f>
        <v>260140941</v>
      </c>
      <c r="K29" s="13">
        <v>0</v>
      </c>
      <c r="L29" s="14">
        <f t="shared" si="4"/>
        <v>260140941</v>
      </c>
      <c r="M29" s="202">
        <f>'Város '!AZ25</f>
        <v>1135097403</v>
      </c>
      <c r="N29" s="13">
        <f>'Város '!BA25</f>
        <v>4315255</v>
      </c>
      <c r="O29" s="13">
        <f t="shared" si="5"/>
        <v>1139412658</v>
      </c>
      <c r="P29" s="13">
        <f>'Város '!BC25</f>
        <v>121753793</v>
      </c>
      <c r="Q29" s="136">
        <f t="shared" si="6"/>
        <v>1261166451</v>
      </c>
      <c r="R29" s="57">
        <f t="shared" ref="R29:R40" si="12">C29+H29+M29</f>
        <v>1388372070</v>
      </c>
      <c r="S29" s="13">
        <f>N29+I29+D29</f>
        <v>11181529</v>
      </c>
      <c r="T29" s="13">
        <f t="shared" si="8"/>
        <v>1399553599</v>
      </c>
      <c r="U29" s="13">
        <f t="shared" si="9"/>
        <v>139365523</v>
      </c>
      <c r="V29" s="14">
        <f t="shared" si="10"/>
        <v>1538919122</v>
      </c>
      <c r="W29" s="4"/>
      <c r="X29" s="4"/>
    </row>
    <row r="30" spans="1:24" x14ac:dyDescent="0.25">
      <c r="A30" s="118" t="s">
        <v>17</v>
      </c>
      <c r="B30" s="208" t="s">
        <v>73</v>
      </c>
      <c r="C30" s="57">
        <f>Hivatal!C25</f>
        <v>0</v>
      </c>
      <c r="D30" s="59"/>
      <c r="E30" s="13">
        <f t="shared" si="1"/>
        <v>0</v>
      </c>
      <c r="F30" s="13"/>
      <c r="G30" s="14">
        <f t="shared" si="2"/>
        <v>0</v>
      </c>
      <c r="H30" s="57">
        <f>Kostyán!C25+Sportcs.!C25+Művház!C25+Gyöngysz.!C25+Szivárvány!C25+Pingvines!C25</f>
        <v>0</v>
      </c>
      <c r="I30" s="13">
        <f>Kostyán!D25+Művház!D25+Sportcs.!D25+Gyöngysz.!D25+Szivárvány!D25+Pingvines!D25</f>
        <v>0</v>
      </c>
      <c r="J30" s="13">
        <f t="shared" ref="J30:J45" si="13">H30+I30</f>
        <v>0</v>
      </c>
      <c r="K30" s="13">
        <v>0</v>
      </c>
      <c r="L30" s="14">
        <f t="shared" si="4"/>
        <v>0</v>
      </c>
      <c r="M30" s="202">
        <f>'Város '!AZ26</f>
        <v>1120677403</v>
      </c>
      <c r="N30" s="13">
        <f>'Város '!BA26</f>
        <v>101240</v>
      </c>
      <c r="O30" s="13">
        <f t="shared" si="5"/>
        <v>1120778643</v>
      </c>
      <c r="P30" s="13">
        <f>'Város '!BC26</f>
        <v>48080602</v>
      </c>
      <c r="Q30" s="136">
        <f t="shared" si="6"/>
        <v>1168859245</v>
      </c>
      <c r="R30" s="57">
        <f t="shared" si="12"/>
        <v>1120677403</v>
      </c>
      <c r="S30" s="13">
        <f t="shared" ref="S30:S45" si="14">N30+I30+D30</f>
        <v>101240</v>
      </c>
      <c r="T30" s="13">
        <f t="shared" si="8"/>
        <v>1120778643</v>
      </c>
      <c r="U30" s="13">
        <f t="shared" si="9"/>
        <v>48080602</v>
      </c>
      <c r="V30" s="14">
        <f t="shared" si="10"/>
        <v>1168859245</v>
      </c>
    </row>
    <row r="31" spans="1:24" x14ac:dyDescent="0.25">
      <c r="A31" s="118" t="s">
        <v>18</v>
      </c>
      <c r="B31" s="206" t="s">
        <v>39</v>
      </c>
      <c r="C31" s="57">
        <f>Hivatal!C26</f>
        <v>0</v>
      </c>
      <c r="D31" s="13"/>
      <c r="E31" s="13">
        <f t="shared" si="1"/>
        <v>0</v>
      </c>
      <c r="F31" s="13"/>
      <c r="G31" s="14">
        <f t="shared" si="2"/>
        <v>0</v>
      </c>
      <c r="H31" s="57">
        <f>Kostyán!C26+Sportcs.!C26+Művház!C26+Gyöngysz.!C26+Szivárvány!C26+Pingvines!C26</f>
        <v>0</v>
      </c>
      <c r="I31" s="13">
        <f>Kostyán!D26+Művház!D26+Sportcs.!D26+Gyöngysz.!D26+Szivárvány!D26+Pingvines!D26</f>
        <v>0</v>
      </c>
      <c r="J31" s="13">
        <f t="shared" si="13"/>
        <v>0</v>
      </c>
      <c r="K31" s="13">
        <v>0</v>
      </c>
      <c r="L31" s="14">
        <f t="shared" si="4"/>
        <v>0</v>
      </c>
      <c r="M31" s="202">
        <f>'Város '!AZ27</f>
        <v>274557643</v>
      </c>
      <c r="N31" s="13">
        <f>'Város '!BA27</f>
        <v>0</v>
      </c>
      <c r="O31" s="13">
        <f t="shared" si="5"/>
        <v>274557643</v>
      </c>
      <c r="P31" s="13">
        <f>'Város '!BC27</f>
        <v>0</v>
      </c>
      <c r="Q31" s="136">
        <f t="shared" si="6"/>
        <v>274557643</v>
      </c>
      <c r="R31" s="57">
        <f t="shared" si="12"/>
        <v>274557643</v>
      </c>
      <c r="S31" s="13">
        <f t="shared" si="14"/>
        <v>0</v>
      </c>
      <c r="T31" s="13">
        <f t="shared" si="8"/>
        <v>274557643</v>
      </c>
      <c r="U31" s="13">
        <f t="shared" si="9"/>
        <v>0</v>
      </c>
      <c r="V31" s="14">
        <f t="shared" si="10"/>
        <v>274557643</v>
      </c>
      <c r="W31" s="4"/>
    </row>
    <row r="32" spans="1:24" x14ac:dyDescent="0.25">
      <c r="A32" s="118" t="s">
        <v>19</v>
      </c>
      <c r="B32" s="206" t="s">
        <v>48</v>
      </c>
      <c r="C32" s="57">
        <f>Hivatal!C27</f>
        <v>5757520</v>
      </c>
      <c r="D32" s="13">
        <v>0</v>
      </c>
      <c r="E32" s="13">
        <f t="shared" si="1"/>
        <v>5757520</v>
      </c>
      <c r="F32" s="13"/>
      <c r="G32" s="14">
        <f t="shared" si="2"/>
        <v>5757520</v>
      </c>
      <c r="H32" s="57">
        <f>Kostyán!C27+Sportcs.!C27+Művház!C27+Gyöngysz.!C27+Szivárvány!C27+Pingvines!C27</f>
        <v>36739388</v>
      </c>
      <c r="I32" s="13">
        <f>Kostyán!D27+Művház!D27+Sportcs.!D27+Gyöngysz.!D27+Szivárvány!D27+Pingvines!D27</f>
        <v>0</v>
      </c>
      <c r="J32" s="13">
        <f t="shared" si="13"/>
        <v>36739388</v>
      </c>
      <c r="K32" s="13">
        <v>0</v>
      </c>
      <c r="L32" s="14">
        <f t="shared" si="4"/>
        <v>36739388</v>
      </c>
      <c r="M32" s="202">
        <f>'Város '!AZ28</f>
        <v>177073513</v>
      </c>
      <c r="N32" s="13">
        <f>'Város '!BA28</f>
        <v>12469295</v>
      </c>
      <c r="O32" s="13">
        <f t="shared" si="5"/>
        <v>189542808</v>
      </c>
      <c r="P32" s="13">
        <f>'Város '!BC28</f>
        <v>0</v>
      </c>
      <c r="Q32" s="136">
        <f t="shared" si="6"/>
        <v>189542808</v>
      </c>
      <c r="R32" s="57">
        <f t="shared" si="12"/>
        <v>219570421</v>
      </c>
      <c r="S32" s="13">
        <f t="shared" si="14"/>
        <v>12469295</v>
      </c>
      <c r="T32" s="13">
        <f t="shared" si="8"/>
        <v>232039716</v>
      </c>
      <c r="U32" s="13">
        <f t="shared" si="9"/>
        <v>0</v>
      </c>
      <c r="V32" s="14">
        <f t="shared" si="10"/>
        <v>232039716</v>
      </c>
      <c r="W32" s="10"/>
      <c r="X32" s="4"/>
    </row>
    <row r="33" spans="1:39" x14ac:dyDescent="0.25">
      <c r="A33" s="118" t="s">
        <v>20</v>
      </c>
      <c r="B33" s="206" t="s">
        <v>49</v>
      </c>
      <c r="C33" s="57">
        <f>Hivatal!C28</f>
        <v>0</v>
      </c>
      <c r="D33" s="13">
        <v>0</v>
      </c>
      <c r="E33" s="13">
        <f t="shared" si="1"/>
        <v>0</v>
      </c>
      <c r="F33" s="13"/>
      <c r="G33" s="14">
        <f t="shared" si="2"/>
        <v>0</v>
      </c>
      <c r="H33" s="57">
        <f>Kostyán!C28+Sportcs.!C28+Művház!C28+Gyöngysz.!C28+Szivárvány!C28+Pingvines!C28</f>
        <v>0</v>
      </c>
      <c r="I33" s="13">
        <f>Kostyán!D28+Művház!D28+Sportcs.!D28+Gyöngysz.!D28+Szivárvány!D28+Pingvines!D28</f>
        <v>0</v>
      </c>
      <c r="J33" s="13">
        <f t="shared" si="13"/>
        <v>0</v>
      </c>
      <c r="K33" s="13">
        <v>0</v>
      </c>
      <c r="L33" s="14">
        <f t="shared" si="4"/>
        <v>0</v>
      </c>
      <c r="M33" s="202">
        <f>'Város '!AZ29</f>
        <v>3000000</v>
      </c>
      <c r="N33" s="13">
        <f>'Város '!BA29</f>
        <v>0</v>
      </c>
      <c r="O33" s="13">
        <f t="shared" si="5"/>
        <v>3000000</v>
      </c>
      <c r="P33" s="13">
        <f>'Város '!BC29</f>
        <v>0</v>
      </c>
      <c r="Q33" s="136">
        <f t="shared" si="6"/>
        <v>3000000</v>
      </c>
      <c r="R33" s="57">
        <f t="shared" si="12"/>
        <v>3000000</v>
      </c>
      <c r="S33" s="13">
        <f t="shared" si="14"/>
        <v>0</v>
      </c>
      <c r="T33" s="13">
        <f t="shared" si="8"/>
        <v>3000000</v>
      </c>
      <c r="U33" s="13">
        <f t="shared" si="9"/>
        <v>0</v>
      </c>
      <c r="V33" s="14">
        <f t="shared" si="10"/>
        <v>3000000</v>
      </c>
      <c r="X33" s="4"/>
    </row>
    <row r="34" spans="1:39" s="7" customFormat="1" x14ac:dyDescent="0.25">
      <c r="A34" s="21" t="s">
        <v>21</v>
      </c>
      <c r="B34" s="209" t="s">
        <v>50</v>
      </c>
      <c r="C34" s="85">
        <f>Hivatal!C29</f>
        <v>5757520</v>
      </c>
      <c r="D34" s="59">
        <v>0</v>
      </c>
      <c r="E34" s="59">
        <f t="shared" si="1"/>
        <v>5757520</v>
      </c>
      <c r="F34" s="59">
        <v>17611730</v>
      </c>
      <c r="G34" s="86">
        <f t="shared" si="2"/>
        <v>23369250</v>
      </c>
      <c r="H34" s="85">
        <f>Kostyán!C29+Sportcs.!C29+Művház!C29+Gyöngysz.!C29+Szivárvány!C29+Pingvines!C29</f>
        <v>290014055</v>
      </c>
      <c r="I34" s="59">
        <f>Kostyán!D29+Művház!D29+Sportcs.!D29+Gyöngysz.!D29+Szivárvány!D29+Pingvines!D29</f>
        <v>6866274</v>
      </c>
      <c r="J34" s="59">
        <f t="shared" si="13"/>
        <v>296880329</v>
      </c>
      <c r="K34" s="59">
        <v>0</v>
      </c>
      <c r="L34" s="86">
        <f t="shared" si="4"/>
        <v>296880329</v>
      </c>
      <c r="M34" s="203">
        <f>'Város '!AZ30</f>
        <v>1589728559</v>
      </c>
      <c r="N34" s="59">
        <f>'Város '!BA30</f>
        <v>16784550</v>
      </c>
      <c r="O34" s="59">
        <f t="shared" si="5"/>
        <v>1606513109</v>
      </c>
      <c r="P34" s="59">
        <f>'Város '!BC30</f>
        <v>121753793</v>
      </c>
      <c r="Q34" s="137">
        <f t="shared" si="6"/>
        <v>1728266902</v>
      </c>
      <c r="R34" s="85">
        <f t="shared" si="12"/>
        <v>1885500134</v>
      </c>
      <c r="S34" s="59">
        <f t="shared" si="14"/>
        <v>23650824</v>
      </c>
      <c r="T34" s="59">
        <f t="shared" si="8"/>
        <v>1909150958</v>
      </c>
      <c r="U34" s="59">
        <f t="shared" si="9"/>
        <v>139365523</v>
      </c>
      <c r="V34" s="86">
        <f t="shared" si="10"/>
        <v>2048516481</v>
      </c>
      <c r="X34" s="5"/>
    </row>
    <row r="35" spans="1:39" x14ac:dyDescent="0.25">
      <c r="A35" s="118" t="s">
        <v>22</v>
      </c>
      <c r="B35" s="206" t="s">
        <v>74</v>
      </c>
      <c r="C35" s="57">
        <f>Hivatal!C30</f>
        <v>0</v>
      </c>
      <c r="D35" s="13">
        <v>0</v>
      </c>
      <c r="E35" s="13">
        <f t="shared" si="1"/>
        <v>0</v>
      </c>
      <c r="F35" s="13"/>
      <c r="G35" s="14">
        <f t="shared" si="2"/>
        <v>0</v>
      </c>
      <c r="H35" s="57">
        <f>Kostyán!C30+Sportcs.!C30+Művház!C30+Gyöngysz.!C30+Szivárvány!C30+Pingvines!C30</f>
        <v>0</v>
      </c>
      <c r="I35" s="13">
        <f>Kostyán!D30+Művház!D30+Sportcs.!D30+Gyöngysz.!D30+Szivárvány!D30+Pingvines!D30</f>
        <v>0</v>
      </c>
      <c r="J35" s="13">
        <f t="shared" si="13"/>
        <v>0</v>
      </c>
      <c r="K35" s="13">
        <v>0</v>
      </c>
      <c r="L35" s="14">
        <f t="shared" si="4"/>
        <v>0</v>
      </c>
      <c r="M35" s="202">
        <f>'Város '!AZ31</f>
        <v>0</v>
      </c>
      <c r="N35" s="13">
        <f>'Város '!BA31</f>
        <v>44379166</v>
      </c>
      <c r="O35" s="13">
        <f t="shared" si="5"/>
        <v>44379166</v>
      </c>
      <c r="P35" s="13">
        <f>'Város '!BC31</f>
        <v>698786717</v>
      </c>
      <c r="Q35" s="136">
        <f t="shared" si="6"/>
        <v>743165883</v>
      </c>
      <c r="R35" s="57">
        <f t="shared" si="12"/>
        <v>0</v>
      </c>
      <c r="S35" s="13">
        <f t="shared" si="14"/>
        <v>44379166</v>
      </c>
      <c r="T35" s="13">
        <f t="shared" si="8"/>
        <v>44379166</v>
      </c>
      <c r="U35" s="13">
        <f t="shared" si="9"/>
        <v>698786717</v>
      </c>
      <c r="V35" s="14">
        <f t="shared" si="10"/>
        <v>743165883</v>
      </c>
      <c r="X35" s="4"/>
    </row>
    <row r="36" spans="1:39" x14ac:dyDescent="0.25">
      <c r="A36" s="118" t="s">
        <v>23</v>
      </c>
      <c r="B36" s="206" t="s">
        <v>51</v>
      </c>
      <c r="C36" s="57">
        <f>Hivatal!C31</f>
        <v>0</v>
      </c>
      <c r="D36" s="13">
        <v>0</v>
      </c>
      <c r="E36" s="13">
        <f t="shared" si="1"/>
        <v>0</v>
      </c>
      <c r="F36" s="13"/>
      <c r="G36" s="14">
        <f t="shared" si="2"/>
        <v>0</v>
      </c>
      <c r="H36" s="57">
        <f>Kostyán!C31+Sportcs.!C31+Művház!C31+Gyöngysz.!C31+Szivárvány!C31+Pingvines!C31</f>
        <v>0</v>
      </c>
      <c r="I36" s="13">
        <f>Kostyán!D31+Művház!D31+Sportcs.!D31+Gyöngysz.!D31+Szivárvány!D31+Pingvines!D31</f>
        <v>0</v>
      </c>
      <c r="J36" s="13">
        <f t="shared" si="13"/>
        <v>0</v>
      </c>
      <c r="K36" s="13">
        <f>Hivatal!F31+Művház!F31</f>
        <v>0</v>
      </c>
      <c r="L36" s="14">
        <f t="shared" si="4"/>
        <v>0</v>
      </c>
      <c r="M36" s="202">
        <f>'Város '!AZ32</f>
        <v>71280000</v>
      </c>
      <c r="N36" s="13">
        <f>'Város '!BA32</f>
        <v>0</v>
      </c>
      <c r="O36" s="13">
        <f t="shared" si="5"/>
        <v>71280000</v>
      </c>
      <c r="P36" s="13">
        <f>'Város '!BC32</f>
        <v>0</v>
      </c>
      <c r="Q36" s="136">
        <f t="shared" si="6"/>
        <v>71280000</v>
      </c>
      <c r="R36" s="57">
        <f t="shared" si="12"/>
        <v>71280000</v>
      </c>
      <c r="S36" s="13">
        <f t="shared" si="14"/>
        <v>0</v>
      </c>
      <c r="T36" s="13">
        <f t="shared" si="8"/>
        <v>71280000</v>
      </c>
      <c r="U36" s="13">
        <f t="shared" si="9"/>
        <v>0</v>
      </c>
      <c r="V36" s="14">
        <f t="shared" si="10"/>
        <v>71280000</v>
      </c>
    </row>
    <row r="37" spans="1:39" x14ac:dyDescent="0.25">
      <c r="A37" s="118" t="s">
        <v>24</v>
      </c>
      <c r="B37" s="206" t="s">
        <v>52</v>
      </c>
      <c r="C37" s="57">
        <f>Hivatal!C32</f>
        <v>0</v>
      </c>
      <c r="D37" s="13">
        <v>0</v>
      </c>
      <c r="E37" s="13">
        <f t="shared" si="1"/>
        <v>0</v>
      </c>
      <c r="F37" s="13"/>
      <c r="G37" s="14">
        <f t="shared" si="2"/>
        <v>0</v>
      </c>
      <c r="H37" s="57">
        <f>Kostyán!C32+Sportcs.!C32+Művház!C32+Gyöngysz.!C32+Szivárvány!C32+Pingvines!C32</f>
        <v>0</v>
      </c>
      <c r="I37" s="13">
        <f>Kostyán!D32+Művház!D32+Sportcs.!D32+Gyöngysz.!D32+Szivárvány!D32+Pingvines!D32</f>
        <v>0</v>
      </c>
      <c r="J37" s="13">
        <f t="shared" si="13"/>
        <v>0</v>
      </c>
      <c r="K37" s="13">
        <f>Hivatal!F32+Művház!F32</f>
        <v>0</v>
      </c>
      <c r="L37" s="14">
        <f t="shared" si="4"/>
        <v>0</v>
      </c>
      <c r="M37" s="202">
        <f>'Város '!AZ33</f>
        <v>1000000</v>
      </c>
      <c r="N37" s="13">
        <f>'Város '!BA33</f>
        <v>0</v>
      </c>
      <c r="O37" s="13">
        <f t="shared" si="5"/>
        <v>1000000</v>
      </c>
      <c r="P37" s="13">
        <f>'Város '!BC33</f>
        <v>0</v>
      </c>
      <c r="Q37" s="136">
        <f t="shared" si="6"/>
        <v>1000000</v>
      </c>
      <c r="R37" s="57">
        <f t="shared" si="12"/>
        <v>1000000</v>
      </c>
      <c r="S37" s="13">
        <f t="shared" si="14"/>
        <v>0</v>
      </c>
      <c r="T37" s="13">
        <f t="shared" si="8"/>
        <v>1000000</v>
      </c>
      <c r="U37" s="13">
        <f t="shared" si="9"/>
        <v>0</v>
      </c>
      <c r="V37" s="14">
        <f t="shared" si="10"/>
        <v>1000000</v>
      </c>
    </row>
    <row r="38" spans="1:39" s="7" customFormat="1" x14ac:dyDescent="0.25">
      <c r="A38" s="21" t="s">
        <v>25</v>
      </c>
      <c r="B38" s="209" t="s">
        <v>53</v>
      </c>
      <c r="C38" s="85">
        <f>Hivatal!C33</f>
        <v>0</v>
      </c>
      <c r="D38" s="59">
        <v>0</v>
      </c>
      <c r="E38" s="59">
        <f t="shared" si="1"/>
        <v>0</v>
      </c>
      <c r="F38" s="59">
        <v>0</v>
      </c>
      <c r="G38" s="86">
        <f t="shared" si="2"/>
        <v>0</v>
      </c>
      <c r="H38" s="85">
        <f>Kostyán!C33+Sportcs.!C33+Művház!C33+Gyöngysz.!C33+Szivárvány!C33+Pingvines!C33</f>
        <v>0</v>
      </c>
      <c r="I38" s="59">
        <f>Kostyán!D33+Művház!D33+Sportcs.!D33+Gyöngysz.!D33+Szivárvány!D33+Pingvines!D33</f>
        <v>0</v>
      </c>
      <c r="J38" s="59">
        <f t="shared" si="13"/>
        <v>0</v>
      </c>
      <c r="K38" s="59">
        <f>Hivatal!F33+Művház!F33</f>
        <v>0</v>
      </c>
      <c r="L38" s="86">
        <f t="shared" si="4"/>
        <v>0</v>
      </c>
      <c r="M38" s="203">
        <f>'Város '!AZ34</f>
        <v>72280000</v>
      </c>
      <c r="N38" s="59">
        <f>'Város '!BA34</f>
        <v>44379166</v>
      </c>
      <c r="O38" s="59">
        <f t="shared" si="5"/>
        <v>116659166</v>
      </c>
      <c r="P38" s="59">
        <f>'Város '!BC34</f>
        <v>698786717</v>
      </c>
      <c r="Q38" s="137">
        <f t="shared" si="6"/>
        <v>815445883</v>
      </c>
      <c r="R38" s="85">
        <f t="shared" si="12"/>
        <v>72280000</v>
      </c>
      <c r="S38" s="59">
        <f t="shared" si="14"/>
        <v>44379166</v>
      </c>
      <c r="T38" s="59">
        <f t="shared" si="8"/>
        <v>116659166</v>
      </c>
      <c r="U38" s="59">
        <f t="shared" si="9"/>
        <v>698786717</v>
      </c>
      <c r="V38" s="86">
        <f t="shared" si="10"/>
        <v>815445883</v>
      </c>
    </row>
    <row r="39" spans="1:39" s="7" customFormat="1" x14ac:dyDescent="0.25">
      <c r="A39" s="21" t="s">
        <v>26</v>
      </c>
      <c r="B39" s="209" t="s">
        <v>68</v>
      </c>
      <c r="C39" s="85">
        <f>Hivatal!C34</f>
        <v>330901815</v>
      </c>
      <c r="D39" s="59">
        <v>14872316</v>
      </c>
      <c r="E39" s="59">
        <f t="shared" si="1"/>
        <v>345774131</v>
      </c>
      <c r="F39" s="59">
        <v>0</v>
      </c>
      <c r="G39" s="86">
        <f t="shared" si="2"/>
        <v>345774131</v>
      </c>
      <c r="H39" s="85">
        <f>Kostyán!C34+Sportcs.!C34+Művház!C34+Gyöngysz.!C34+Szivárvány!C34+Pingvines!C34</f>
        <v>740123115</v>
      </c>
      <c r="I39" s="59">
        <f>Kostyán!D34+Művház!D34+Sportcs.!D34+Gyöngysz.!D34+Szivárvány!D34+Pingvines!D34</f>
        <v>69660437</v>
      </c>
      <c r="J39" s="59">
        <f t="shared" si="13"/>
        <v>809783552</v>
      </c>
      <c r="K39" s="59">
        <v>1579000</v>
      </c>
      <c r="L39" s="86">
        <f t="shared" si="4"/>
        <v>811362552</v>
      </c>
      <c r="M39" s="203">
        <f>'Város '!AZ35</f>
        <v>753516530</v>
      </c>
      <c r="N39" s="59">
        <f>'Város '!BA35</f>
        <v>29918149</v>
      </c>
      <c r="O39" s="59">
        <f t="shared" si="5"/>
        <v>783434679</v>
      </c>
      <c r="P39" s="59">
        <f>'Város '!BC35</f>
        <v>0</v>
      </c>
      <c r="Q39" s="137">
        <f t="shared" si="6"/>
        <v>783434679</v>
      </c>
      <c r="R39" s="85">
        <f t="shared" si="12"/>
        <v>1824541460</v>
      </c>
      <c r="S39" s="59">
        <f t="shared" si="14"/>
        <v>114450902</v>
      </c>
      <c r="T39" s="59">
        <f t="shared" si="8"/>
        <v>1938992362</v>
      </c>
      <c r="U39" s="59">
        <f t="shared" si="9"/>
        <v>1579000</v>
      </c>
      <c r="V39" s="86">
        <f t="shared" si="10"/>
        <v>1940571362</v>
      </c>
    </row>
    <row r="40" spans="1:39" s="7" customFormat="1" x14ac:dyDescent="0.25">
      <c r="A40" s="118" t="s">
        <v>27</v>
      </c>
      <c r="B40" s="208" t="s">
        <v>69</v>
      </c>
      <c r="C40" s="57">
        <f>Hivatal!C35</f>
        <v>330901815</v>
      </c>
      <c r="D40" s="59"/>
      <c r="E40" s="13">
        <f t="shared" si="1"/>
        <v>330901815</v>
      </c>
      <c r="F40" s="13">
        <v>0</v>
      </c>
      <c r="G40" s="14">
        <f t="shared" si="2"/>
        <v>330901815</v>
      </c>
      <c r="H40" s="57">
        <f>Kostyán!C35+Sportcs.!C35+Művház!C35+Gyöngysz.!C35+Szivárvány!C35+Pingvines!C35</f>
        <v>740123115</v>
      </c>
      <c r="I40" s="13">
        <f>Kostyán!D35+Művház!D35+Sportcs.!D35+Gyöngysz.!D35+Szivárvány!D35+Pingvines!D35</f>
        <v>0</v>
      </c>
      <c r="J40" s="13">
        <f t="shared" si="13"/>
        <v>740123115</v>
      </c>
      <c r="K40" s="13">
        <v>1579000</v>
      </c>
      <c r="L40" s="14">
        <f t="shared" si="4"/>
        <v>741702115</v>
      </c>
      <c r="M40" s="202">
        <f>'Város '!AZ36</f>
        <v>0</v>
      </c>
      <c r="N40" s="13">
        <f>'Város '!BA36</f>
        <v>0</v>
      </c>
      <c r="O40" s="13">
        <f t="shared" si="5"/>
        <v>0</v>
      </c>
      <c r="P40" s="13">
        <f>'Város '!BC36</f>
        <v>0</v>
      </c>
      <c r="Q40" s="136">
        <f t="shared" si="6"/>
        <v>0</v>
      </c>
      <c r="R40" s="200">
        <f t="shared" si="12"/>
        <v>1071024930</v>
      </c>
      <c r="S40" s="13">
        <f t="shared" si="14"/>
        <v>0</v>
      </c>
      <c r="T40" s="13">
        <f t="shared" si="8"/>
        <v>1071024930</v>
      </c>
      <c r="U40" s="13">
        <f t="shared" si="9"/>
        <v>1579000</v>
      </c>
      <c r="V40" s="14">
        <f t="shared" si="10"/>
        <v>1072603930</v>
      </c>
      <c r="W40" s="5"/>
    </row>
    <row r="41" spans="1:39" s="7" customFormat="1" x14ac:dyDescent="0.25">
      <c r="A41" s="118" t="s">
        <v>28</v>
      </c>
      <c r="B41" s="208" t="s">
        <v>75</v>
      </c>
      <c r="C41" s="57"/>
      <c r="D41" s="13">
        <v>14872316</v>
      </c>
      <c r="E41" s="13">
        <f t="shared" si="1"/>
        <v>14872316</v>
      </c>
      <c r="F41" s="13">
        <v>0</v>
      </c>
      <c r="G41" s="14">
        <f t="shared" si="2"/>
        <v>14872316</v>
      </c>
      <c r="H41" s="57">
        <f>Kostyán!C36+Sportcs.!C36+Művház!C36+Gyöngysz.!C36+Szivárvány!C36+Pingvines!C36</f>
        <v>0</v>
      </c>
      <c r="I41" s="13">
        <f>Kostyán!D36+Művház!D36+Sportcs.!D36+Gyöngysz.!D36+Szivárvány!D36+Pingvines!D36</f>
        <v>69660437</v>
      </c>
      <c r="J41" s="13">
        <f t="shared" si="13"/>
        <v>69660437</v>
      </c>
      <c r="K41" s="13"/>
      <c r="L41" s="14">
        <f t="shared" si="4"/>
        <v>69660437</v>
      </c>
      <c r="M41" s="202">
        <f>'Város '!AZ37</f>
        <v>753516530</v>
      </c>
      <c r="N41" s="13">
        <f>'Város '!BA37</f>
        <v>29918149</v>
      </c>
      <c r="O41" s="13">
        <f t="shared" si="5"/>
        <v>783434679</v>
      </c>
      <c r="P41" s="13">
        <f>'Város '!BC37</f>
        <v>0</v>
      </c>
      <c r="Q41" s="136">
        <f t="shared" si="6"/>
        <v>783434679</v>
      </c>
      <c r="R41" s="57">
        <v>753516530</v>
      </c>
      <c r="S41" s="13">
        <f t="shared" si="14"/>
        <v>114450902</v>
      </c>
      <c r="T41" s="13">
        <f t="shared" si="8"/>
        <v>867967432</v>
      </c>
      <c r="U41" s="13">
        <f t="shared" si="9"/>
        <v>0</v>
      </c>
      <c r="V41" s="14">
        <f t="shared" si="10"/>
        <v>867967432</v>
      </c>
    </row>
    <row r="42" spans="1:39" s="7" customFormat="1" x14ac:dyDescent="0.25">
      <c r="A42" s="118" t="s">
        <v>29</v>
      </c>
      <c r="B42" s="211" t="s">
        <v>78</v>
      </c>
      <c r="C42" s="57">
        <f>Hivatal!C37</f>
        <v>0</v>
      </c>
      <c r="D42" s="59"/>
      <c r="E42" s="13">
        <f t="shared" si="1"/>
        <v>0</v>
      </c>
      <c r="F42" s="13">
        <v>0</v>
      </c>
      <c r="G42" s="14">
        <f t="shared" si="2"/>
        <v>0</v>
      </c>
      <c r="H42" s="57">
        <f>Kostyán!C37+Sportcs.!C37+Művház!C37+Gyöngysz.!C37+Szivárvány!C37+Pingvines!C37</f>
        <v>0</v>
      </c>
      <c r="I42" s="13">
        <f>Kostyán!D37+Művház!D37+Sportcs.!D37+Gyöngysz.!D37+Szivárvány!D37+Pingvines!D37</f>
        <v>0</v>
      </c>
      <c r="J42" s="13">
        <f t="shared" si="13"/>
        <v>0</v>
      </c>
      <c r="K42" s="13"/>
      <c r="L42" s="14">
        <f t="shared" si="4"/>
        <v>0</v>
      </c>
      <c r="M42" s="202">
        <v>0</v>
      </c>
      <c r="N42" s="13">
        <f>'Város '!BA38</f>
        <v>0</v>
      </c>
      <c r="O42" s="13">
        <f t="shared" si="5"/>
        <v>0</v>
      </c>
      <c r="P42" s="13">
        <f>'Város '!BC38</f>
        <v>0</v>
      </c>
      <c r="Q42" s="136">
        <f t="shared" si="6"/>
        <v>0</v>
      </c>
      <c r="R42" s="57">
        <v>0</v>
      </c>
      <c r="S42" s="13">
        <f t="shared" si="14"/>
        <v>0</v>
      </c>
      <c r="T42" s="13">
        <f t="shared" si="8"/>
        <v>0</v>
      </c>
      <c r="U42" s="13">
        <f t="shared" si="9"/>
        <v>0</v>
      </c>
      <c r="V42" s="14">
        <f t="shared" si="10"/>
        <v>0</v>
      </c>
      <c r="X42" s="5"/>
    </row>
    <row r="43" spans="1:39" s="7" customFormat="1" x14ac:dyDescent="0.25">
      <c r="A43" s="21" t="s">
        <v>30</v>
      </c>
      <c r="B43" s="209" t="s">
        <v>55</v>
      </c>
      <c r="C43" s="85">
        <f>Hivatal!C38</f>
        <v>336659335</v>
      </c>
      <c r="D43" s="59">
        <f>SUM(D41:D42)</f>
        <v>14872316</v>
      </c>
      <c r="E43" s="59">
        <f t="shared" si="1"/>
        <v>351531651</v>
      </c>
      <c r="F43" s="59">
        <v>17611730</v>
      </c>
      <c r="G43" s="86">
        <f t="shared" si="2"/>
        <v>369143381</v>
      </c>
      <c r="H43" s="85">
        <f>Kostyán!C38+Sportcs.!C38+Művház!C38+Gyöngysz.!C38+Szivárvány!C38+Pingvines!C38</f>
        <v>1030137170</v>
      </c>
      <c r="I43" s="59">
        <f>Kostyán!D38+Művház!D38+Sportcs.!D38+Gyöngysz.!D38+Szivárvány!D38+Pingvines!D38</f>
        <v>76526711</v>
      </c>
      <c r="J43" s="59">
        <f t="shared" si="13"/>
        <v>1106663881</v>
      </c>
      <c r="K43" s="59">
        <v>1579000</v>
      </c>
      <c r="L43" s="86">
        <f t="shared" si="4"/>
        <v>1108242881</v>
      </c>
      <c r="M43" s="203">
        <f>'Város '!AZ40</f>
        <v>2415525089</v>
      </c>
      <c r="N43" s="59">
        <f>N39+N34+N38</f>
        <v>91081865</v>
      </c>
      <c r="O43" s="59">
        <f t="shared" si="5"/>
        <v>2506606954</v>
      </c>
      <c r="P43" s="59">
        <f>P38+P34</f>
        <v>820540510</v>
      </c>
      <c r="Q43" s="137">
        <f t="shared" si="6"/>
        <v>3327147464</v>
      </c>
      <c r="R43" s="85">
        <f>C43+H43+M43</f>
        <v>3782321594</v>
      </c>
      <c r="S43" s="59">
        <f t="shared" si="14"/>
        <v>182480892</v>
      </c>
      <c r="T43" s="59">
        <f t="shared" si="8"/>
        <v>3964802486</v>
      </c>
      <c r="U43" s="59">
        <f t="shared" si="9"/>
        <v>839731240</v>
      </c>
      <c r="V43" s="86">
        <f t="shared" si="10"/>
        <v>4804533726</v>
      </c>
      <c r="W43" s="5"/>
    </row>
    <row r="44" spans="1:39" s="7" customFormat="1" x14ac:dyDescent="0.25">
      <c r="A44" s="21"/>
      <c r="B44" s="206" t="s">
        <v>80</v>
      </c>
      <c r="C44" s="57">
        <v>0</v>
      </c>
      <c r="D44" s="59">
        <v>0</v>
      </c>
      <c r="E44" s="13">
        <f t="shared" si="1"/>
        <v>0</v>
      </c>
      <c r="F44" s="13"/>
      <c r="G44" s="14">
        <f t="shared" si="2"/>
        <v>0</v>
      </c>
      <c r="H44" s="57">
        <v>0</v>
      </c>
      <c r="I44" s="13">
        <f>Kostyán!D39+Művház!D39+Sportcs.!D39+Gyöngysz.!D39+Szivárvány!D39+Pingvines!D39</f>
        <v>0</v>
      </c>
      <c r="J44" s="13">
        <f t="shared" si="13"/>
        <v>0</v>
      </c>
      <c r="K44" s="13">
        <v>0</v>
      </c>
      <c r="L44" s="14">
        <f t="shared" si="4"/>
        <v>0</v>
      </c>
      <c r="M44" s="202">
        <v>1071024930</v>
      </c>
      <c r="N44" s="13"/>
      <c r="O44" s="13">
        <f t="shared" si="5"/>
        <v>1071024930</v>
      </c>
      <c r="P44" s="13">
        <v>1579000</v>
      </c>
      <c r="Q44" s="136">
        <f t="shared" si="6"/>
        <v>1072603930</v>
      </c>
      <c r="R44" s="57">
        <f>M44</f>
        <v>1071024930</v>
      </c>
      <c r="S44" s="13">
        <f t="shared" si="14"/>
        <v>0</v>
      </c>
      <c r="T44" s="13">
        <f t="shared" si="8"/>
        <v>1071024930</v>
      </c>
      <c r="U44" s="13">
        <f t="shared" si="9"/>
        <v>1579000</v>
      </c>
      <c r="V44" s="14">
        <f t="shared" si="10"/>
        <v>1072603930</v>
      </c>
      <c r="W44" s="5"/>
    </row>
    <row r="45" spans="1:39" s="84" customFormat="1" x14ac:dyDescent="0.25">
      <c r="A45" s="82"/>
      <c r="B45" s="210" t="s">
        <v>82</v>
      </c>
      <c r="C45" s="87">
        <f>C43-C44</f>
        <v>336659335</v>
      </c>
      <c r="D45" s="196">
        <f>SUM(D43:D44)</f>
        <v>14872316</v>
      </c>
      <c r="E45" s="59">
        <f t="shared" si="1"/>
        <v>351531651</v>
      </c>
      <c r="F45" s="59">
        <v>17611730</v>
      </c>
      <c r="G45" s="86">
        <f t="shared" si="2"/>
        <v>369143381</v>
      </c>
      <c r="H45" s="87">
        <f t="shared" ref="H45" si="15">H43-H44</f>
        <v>1030137170</v>
      </c>
      <c r="I45" s="59">
        <v>76526711</v>
      </c>
      <c r="J45" s="59">
        <f t="shared" si="13"/>
        <v>1106663881</v>
      </c>
      <c r="K45" s="59">
        <v>1579000</v>
      </c>
      <c r="L45" s="86">
        <f t="shared" si="4"/>
        <v>1108242881</v>
      </c>
      <c r="M45" s="204">
        <f>M43-M44</f>
        <v>1344500159</v>
      </c>
      <c r="N45" s="196">
        <f>SUM(N43:N44)</f>
        <v>91081865</v>
      </c>
      <c r="O45" s="59">
        <f t="shared" si="5"/>
        <v>1435582024</v>
      </c>
      <c r="P45" s="59">
        <f>P43-P44</f>
        <v>818961510</v>
      </c>
      <c r="Q45" s="137">
        <f t="shared" si="6"/>
        <v>2254543534</v>
      </c>
      <c r="R45" s="87">
        <f>R43-R44</f>
        <v>2711296664</v>
      </c>
      <c r="S45" s="59">
        <f t="shared" si="14"/>
        <v>182480892</v>
      </c>
      <c r="T45" s="59">
        <f t="shared" si="8"/>
        <v>2893777556</v>
      </c>
      <c r="U45" s="59">
        <f t="shared" si="9"/>
        <v>838152240</v>
      </c>
      <c r="V45" s="86">
        <f t="shared" si="10"/>
        <v>3731929796</v>
      </c>
      <c r="W45" s="83"/>
    </row>
    <row r="46" spans="1:39" ht="13.8" thickBot="1" x14ac:dyDescent="0.3">
      <c r="A46" s="192" t="s">
        <v>31</v>
      </c>
      <c r="B46" s="212" t="s">
        <v>32</v>
      </c>
      <c r="C46" s="100">
        <v>39</v>
      </c>
      <c r="D46" s="198">
        <v>0</v>
      </c>
      <c r="E46" s="62">
        <f t="shared" ref="E46" si="16">C46+D46</f>
        <v>39</v>
      </c>
      <c r="F46" s="62"/>
      <c r="G46" s="95"/>
      <c r="H46" s="100">
        <v>131</v>
      </c>
      <c r="I46" s="62">
        <f>Kostyán!D41+Művház!D41+Sportcs.!D41+Gyöngysz.!D41+Szivárvány!D41+Pingvines!D41</f>
        <v>0</v>
      </c>
      <c r="J46" s="62"/>
      <c r="K46" s="62"/>
      <c r="L46" s="95"/>
      <c r="M46" s="205">
        <f>'Város '!AZ41</f>
        <v>1</v>
      </c>
      <c r="N46" s="62"/>
      <c r="O46" s="62"/>
      <c r="P46" s="62"/>
      <c r="Q46" s="138"/>
      <c r="R46" s="100">
        <f>C46+H46+M46</f>
        <v>171</v>
      </c>
      <c r="S46" s="62"/>
      <c r="T46" s="62">
        <f t="shared" si="8"/>
        <v>171</v>
      </c>
      <c r="U46" s="62">
        <f t="shared" si="9"/>
        <v>0</v>
      </c>
      <c r="V46" s="95"/>
    </row>
    <row r="47" spans="1:39" x14ac:dyDescent="0.25">
      <c r="B47" s="2"/>
      <c r="C47" s="4"/>
      <c r="D47" s="4"/>
      <c r="E47" s="8"/>
      <c r="F47" s="8"/>
      <c r="G47" s="8"/>
      <c r="H47" s="4"/>
      <c r="I47" s="99"/>
      <c r="J47" s="8"/>
      <c r="K47" s="8"/>
      <c r="L47" s="8"/>
      <c r="M47" s="89">
        <f>M25-M43</f>
        <v>0</v>
      </c>
      <c r="N47" s="89">
        <f>N25-N43</f>
        <v>0</v>
      </c>
      <c r="O47" s="89">
        <f>O25-O43</f>
        <v>0</v>
      </c>
      <c r="P47" s="89"/>
      <c r="Q47" s="89"/>
      <c r="R47" s="4">
        <f>R45-R27</f>
        <v>0</v>
      </c>
      <c r="S47" s="4">
        <f t="shared" ref="S47:V47" si="17">S45-S27</f>
        <v>0</v>
      </c>
      <c r="T47" s="4">
        <f>T45-T27</f>
        <v>0</v>
      </c>
      <c r="U47" s="4">
        <f>U45-U27</f>
        <v>0</v>
      </c>
      <c r="V47" s="4">
        <f t="shared" si="17"/>
        <v>0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x14ac:dyDescent="0.25">
      <c r="B48" s="2"/>
      <c r="C48" s="4"/>
      <c r="D48" s="4"/>
      <c r="E48" s="8"/>
      <c r="F48" s="8"/>
      <c r="G48" s="8"/>
      <c r="H48" s="4"/>
      <c r="I48" s="4"/>
      <c r="J48" s="8"/>
      <c r="K48" s="8"/>
      <c r="L48" s="8"/>
      <c r="M48" s="89"/>
      <c r="N48" s="8"/>
      <c r="O48" s="8"/>
      <c r="P48" s="8"/>
      <c r="Q48" s="8"/>
      <c r="R48" s="4"/>
      <c r="S48" s="4"/>
      <c r="T48" s="4"/>
      <c r="U48" s="4"/>
      <c r="V48" s="8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x14ac:dyDescent="0.25">
      <c r="B49" s="352" t="s">
        <v>116</v>
      </c>
      <c r="C49" s="352"/>
      <c r="D49" s="352"/>
      <c r="E49" s="352"/>
      <c r="F49" s="352"/>
      <c r="G49" s="352"/>
      <c r="H49" s="352"/>
      <c r="I49" s="352"/>
      <c r="J49" s="8"/>
      <c r="K49" s="8"/>
      <c r="L49" s="8"/>
      <c r="M49" s="8"/>
      <c r="N49" s="8"/>
      <c r="O49" s="8"/>
      <c r="P49" s="8"/>
      <c r="Q49" s="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x14ac:dyDescent="0.25">
      <c r="B50" s="352" t="s">
        <v>117</v>
      </c>
      <c r="C50" s="352"/>
      <c r="D50" s="352"/>
      <c r="E50" s="352"/>
      <c r="F50" s="352"/>
      <c r="G50" s="352"/>
      <c r="H50" s="352"/>
      <c r="I50" s="352"/>
      <c r="J50" s="8"/>
      <c r="K50" s="8"/>
      <c r="L50" s="8"/>
      <c r="M50" s="8"/>
      <c r="N50" s="8"/>
      <c r="O50" s="8"/>
      <c r="P50" s="8"/>
      <c r="Q50" s="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x14ac:dyDescent="0.25">
      <c r="B51" s="2"/>
      <c r="C51" s="4"/>
      <c r="D51" s="4"/>
      <c r="E51" s="4"/>
      <c r="F51" s="4"/>
      <c r="G51" s="4"/>
      <c r="H51" s="4"/>
      <c r="I51" s="4"/>
      <c r="J51" s="8"/>
      <c r="K51" s="8"/>
      <c r="L51" s="8"/>
      <c r="M51" s="8"/>
      <c r="N51" s="8"/>
      <c r="O51" s="8"/>
      <c r="P51" s="8"/>
      <c r="Q51" s="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25">
      <c r="B52" s="2"/>
      <c r="C52" s="4"/>
      <c r="D52" s="4"/>
      <c r="E52" s="4"/>
      <c r="F52" s="4"/>
      <c r="G52" s="4"/>
      <c r="H52" s="4"/>
      <c r="I52" s="4"/>
      <c r="J52" s="8"/>
      <c r="K52" s="8"/>
      <c r="L52" s="8"/>
      <c r="M52" s="8"/>
      <c r="N52" s="8"/>
      <c r="O52" s="8"/>
      <c r="P52" s="8"/>
      <c r="Q52" s="8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x14ac:dyDescent="0.25">
      <c r="B53" s="2"/>
      <c r="J53" s="8"/>
      <c r="K53" s="8"/>
      <c r="L53" s="8"/>
      <c r="M53" s="8"/>
      <c r="N53" s="8"/>
      <c r="O53" s="8"/>
      <c r="P53" s="8"/>
      <c r="Q53" s="8"/>
    </row>
    <row r="54" spans="2:39" x14ac:dyDescent="0.25">
      <c r="B54" s="2"/>
      <c r="J54" s="8"/>
      <c r="K54" s="8"/>
      <c r="L54" s="8"/>
      <c r="M54" s="8"/>
      <c r="N54" s="8"/>
      <c r="O54" s="8"/>
      <c r="P54" s="8"/>
      <c r="Q54" s="8"/>
    </row>
    <row r="55" spans="2:39" x14ac:dyDescent="0.25">
      <c r="B55" s="2"/>
    </row>
    <row r="56" spans="2:39" x14ac:dyDescent="0.25">
      <c r="B56" s="2"/>
    </row>
  </sheetData>
  <mergeCells count="36">
    <mergeCell ref="U8:U9"/>
    <mergeCell ref="M6:Q6"/>
    <mergeCell ref="M7:Q7"/>
    <mergeCell ref="P8:P9"/>
    <mergeCell ref="Q8:Q9"/>
    <mergeCell ref="A1:B1"/>
    <mergeCell ref="A28:B28"/>
    <mergeCell ref="A11:B11"/>
    <mergeCell ref="A10:B10"/>
    <mergeCell ref="A4:V4"/>
    <mergeCell ref="A6:B9"/>
    <mergeCell ref="R6:V7"/>
    <mergeCell ref="R8:R9"/>
    <mergeCell ref="O8:O9"/>
    <mergeCell ref="M8:M9"/>
    <mergeCell ref="V8:V9"/>
    <mergeCell ref="N8:N9"/>
    <mergeCell ref="S8:S9"/>
    <mergeCell ref="J8:J9"/>
    <mergeCell ref="H8:H9"/>
    <mergeCell ref="T8:T9"/>
    <mergeCell ref="B50:I50"/>
    <mergeCell ref="A2:C2"/>
    <mergeCell ref="K8:K9"/>
    <mergeCell ref="L8:L9"/>
    <mergeCell ref="H7:L7"/>
    <mergeCell ref="H6:L6"/>
    <mergeCell ref="C6:G6"/>
    <mergeCell ref="C7:G7"/>
    <mergeCell ref="F8:F9"/>
    <mergeCell ref="G8:G9"/>
    <mergeCell ref="E8:E9"/>
    <mergeCell ref="C8:C9"/>
    <mergeCell ref="D8:D9"/>
    <mergeCell ref="I8:I9"/>
    <mergeCell ref="B49:I49"/>
  </mergeCells>
  <phoneticPr fontId="2" type="noConversion"/>
  <printOptions horizontalCentered="1"/>
  <pageMargins left="0.19685039370078741" right="0.23622047244094491" top="0.27559055118110237" bottom="0.27559055118110237" header="0.19685039370078741" footer="0.15748031496062992"/>
  <pageSetup paperSize="8" scale="74" firstPageNumber="0" fitToHeight="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V54"/>
  <sheetViews>
    <sheetView view="pageBreakPreview" zoomScaleNormal="130" zoomScaleSheetLayoutView="100" workbookViewId="0">
      <selection activeCell="F24" sqref="F24:F38"/>
    </sheetView>
  </sheetViews>
  <sheetFormatPr defaultColWidth="9.109375" defaultRowHeight="13.2" x14ac:dyDescent="0.25"/>
  <cols>
    <col min="1" max="1" width="3.109375" style="1" bestFit="1" customWidth="1"/>
    <col min="2" max="2" width="42.6640625" style="1" customWidth="1"/>
    <col min="3" max="3" width="12.109375" style="1" customWidth="1"/>
    <col min="4" max="6" width="10" style="1" customWidth="1"/>
    <col min="7" max="7" width="10.109375" style="1" customWidth="1"/>
    <col min="8" max="11" width="9.109375" style="1"/>
    <col min="12" max="12" width="12" style="1" customWidth="1"/>
    <col min="13" max="13" width="10.109375" style="1" bestFit="1" customWidth="1"/>
    <col min="14" max="16384" width="9.109375" style="1"/>
  </cols>
  <sheetData>
    <row r="1" spans="1:7" x14ac:dyDescent="0.25">
      <c r="B1" s="10"/>
      <c r="C1" s="10"/>
      <c r="D1" s="10"/>
      <c r="E1" s="10"/>
      <c r="F1" s="10"/>
      <c r="G1" s="10"/>
    </row>
    <row r="2" spans="1:7" ht="13.8" thickBot="1" x14ac:dyDescent="0.3">
      <c r="A2" s="29"/>
      <c r="B2" s="29"/>
      <c r="C2" s="29"/>
      <c r="D2" s="29"/>
      <c r="E2" s="139"/>
      <c r="F2" s="139"/>
      <c r="G2" s="56" t="s">
        <v>85</v>
      </c>
    </row>
    <row r="3" spans="1:7" x14ac:dyDescent="0.25">
      <c r="A3" s="238" t="s">
        <v>0</v>
      </c>
      <c r="B3" s="241"/>
      <c r="C3" s="252">
        <v>390703</v>
      </c>
      <c r="D3" s="252"/>
      <c r="E3" s="253"/>
      <c r="F3" s="253"/>
      <c r="G3" s="254"/>
    </row>
    <row r="4" spans="1:7" s="3" customFormat="1" ht="39" customHeight="1" x14ac:dyDescent="0.25">
      <c r="A4" s="232"/>
      <c r="B4" s="231"/>
      <c r="C4" s="255" t="s">
        <v>63</v>
      </c>
      <c r="D4" s="255"/>
      <c r="E4" s="256"/>
      <c r="F4" s="256"/>
      <c r="G4" s="257"/>
    </row>
    <row r="5" spans="1:7" ht="12.75" customHeight="1" x14ac:dyDescent="0.25">
      <c r="A5" s="232"/>
      <c r="B5" s="231"/>
      <c r="C5" s="251" t="s">
        <v>35</v>
      </c>
      <c r="D5" s="251" t="s">
        <v>101</v>
      </c>
      <c r="E5" s="258" t="s">
        <v>102</v>
      </c>
      <c r="F5" s="258" t="s">
        <v>109</v>
      </c>
      <c r="G5" s="250" t="s">
        <v>110</v>
      </c>
    </row>
    <row r="6" spans="1:7" ht="22.5" customHeight="1" x14ac:dyDescent="0.25">
      <c r="A6" s="232"/>
      <c r="B6" s="231"/>
      <c r="C6" s="251"/>
      <c r="D6" s="251"/>
      <c r="E6" s="259"/>
      <c r="F6" s="259"/>
      <c r="G6" s="250"/>
    </row>
    <row r="7" spans="1:7" ht="13.8" thickBot="1" x14ac:dyDescent="0.3">
      <c r="A7" s="245">
        <v>1</v>
      </c>
      <c r="B7" s="246"/>
      <c r="C7" s="122">
        <v>2</v>
      </c>
      <c r="D7" s="122">
        <v>3</v>
      </c>
      <c r="E7" s="134">
        <v>4</v>
      </c>
      <c r="F7" s="134">
        <v>5</v>
      </c>
      <c r="G7" s="123">
        <v>6</v>
      </c>
    </row>
    <row r="8" spans="1:7" ht="13.8" x14ac:dyDescent="0.25">
      <c r="A8" s="248" t="s">
        <v>56</v>
      </c>
      <c r="B8" s="249"/>
      <c r="C8" s="120"/>
      <c r="D8" s="120"/>
      <c r="E8" s="135"/>
      <c r="F8" s="135"/>
      <c r="G8" s="121"/>
    </row>
    <row r="9" spans="1:7" x14ac:dyDescent="0.25">
      <c r="A9" s="22" t="s">
        <v>1</v>
      </c>
      <c r="B9" s="15" t="s">
        <v>2</v>
      </c>
      <c r="C9" s="13">
        <v>237011956</v>
      </c>
      <c r="D9" s="13"/>
      <c r="E9" s="136">
        <v>237011956</v>
      </c>
      <c r="F9" s="136">
        <v>13474676</v>
      </c>
      <c r="G9" s="14">
        <f>C9+D9</f>
        <v>237011956</v>
      </c>
    </row>
    <row r="10" spans="1:7" x14ac:dyDescent="0.25">
      <c r="A10" s="22" t="s">
        <v>3</v>
      </c>
      <c r="B10" s="26" t="s">
        <v>38</v>
      </c>
      <c r="C10" s="13">
        <v>30811554</v>
      </c>
      <c r="D10" s="13"/>
      <c r="E10" s="136">
        <v>30811554</v>
      </c>
      <c r="F10" s="136">
        <v>2273849</v>
      </c>
      <c r="G10" s="14">
        <f t="shared" ref="G10:G39" si="0">C10+D10</f>
        <v>30811554</v>
      </c>
    </row>
    <row r="11" spans="1:7" x14ac:dyDescent="0.25">
      <c r="A11" s="22" t="s">
        <v>4</v>
      </c>
      <c r="B11" s="15" t="s">
        <v>65</v>
      </c>
      <c r="C11" s="13">
        <v>60742750</v>
      </c>
      <c r="D11" s="13">
        <v>14872316</v>
      </c>
      <c r="E11" s="136">
        <v>75615066</v>
      </c>
      <c r="F11" s="136">
        <v>1863205</v>
      </c>
      <c r="G11" s="14">
        <f t="shared" si="0"/>
        <v>75615066</v>
      </c>
    </row>
    <row r="12" spans="1:7" x14ac:dyDescent="0.25">
      <c r="A12" s="22" t="s">
        <v>5</v>
      </c>
      <c r="B12" s="15" t="s">
        <v>40</v>
      </c>
      <c r="C12" s="13"/>
      <c r="D12" s="13"/>
      <c r="E12" s="136">
        <v>0</v>
      </c>
      <c r="F12" s="136">
        <v>0</v>
      </c>
      <c r="G12" s="14">
        <f t="shared" si="0"/>
        <v>0</v>
      </c>
    </row>
    <row r="13" spans="1:7" x14ac:dyDescent="0.25">
      <c r="A13" s="22" t="s">
        <v>6</v>
      </c>
      <c r="B13" s="15" t="s">
        <v>41</v>
      </c>
      <c r="C13" s="13"/>
      <c r="D13" s="13"/>
      <c r="E13" s="136">
        <v>0</v>
      </c>
      <c r="F13" s="136">
        <v>0</v>
      </c>
      <c r="G13" s="14">
        <f t="shared" si="0"/>
        <v>0</v>
      </c>
    </row>
    <row r="14" spans="1:7" s="24" customFormat="1" x14ac:dyDescent="0.25">
      <c r="A14" s="22" t="s">
        <v>7</v>
      </c>
      <c r="B14" s="27" t="s">
        <v>66</v>
      </c>
      <c r="C14" s="13"/>
      <c r="D14" s="13"/>
      <c r="E14" s="136">
        <v>0</v>
      </c>
      <c r="F14" s="136">
        <v>0</v>
      </c>
      <c r="G14" s="14">
        <f t="shared" si="0"/>
        <v>0</v>
      </c>
    </row>
    <row r="15" spans="1:7" s="7" customFormat="1" x14ac:dyDescent="0.25">
      <c r="A15" s="21" t="s">
        <v>8</v>
      </c>
      <c r="B15" s="16" t="s">
        <v>42</v>
      </c>
      <c r="C15" s="59">
        <f>SUM(C9:C14)</f>
        <v>328566260</v>
      </c>
      <c r="D15" s="59">
        <f>SUM(D11:D14)</f>
        <v>14872316</v>
      </c>
      <c r="E15" s="137">
        <v>343438576</v>
      </c>
      <c r="F15" s="137">
        <f>SUM(F9:F14)</f>
        <v>17611730</v>
      </c>
      <c r="G15" s="14">
        <f t="shared" si="0"/>
        <v>343438576</v>
      </c>
    </row>
    <row r="16" spans="1:7" x14ac:dyDescent="0.25">
      <c r="A16" s="22" t="s">
        <v>9</v>
      </c>
      <c r="B16" s="15" t="s">
        <v>43</v>
      </c>
      <c r="C16" s="13">
        <v>8093075</v>
      </c>
      <c r="D16" s="13"/>
      <c r="E16" s="136">
        <v>8093075</v>
      </c>
      <c r="F16" s="136">
        <v>0</v>
      </c>
      <c r="G16" s="14">
        <f t="shared" si="0"/>
        <v>8093075</v>
      </c>
    </row>
    <row r="17" spans="1:7" x14ac:dyDescent="0.25">
      <c r="A17" s="22" t="s">
        <v>10</v>
      </c>
      <c r="B17" s="15" t="s">
        <v>44</v>
      </c>
      <c r="C17" s="13"/>
      <c r="D17" s="13"/>
      <c r="E17" s="136">
        <v>0</v>
      </c>
      <c r="F17" s="137">
        <v>0</v>
      </c>
      <c r="G17" s="14">
        <f t="shared" si="0"/>
        <v>0</v>
      </c>
    </row>
    <row r="18" spans="1:7" x14ac:dyDescent="0.25">
      <c r="A18" s="22" t="s">
        <v>11</v>
      </c>
      <c r="B18" s="15" t="s">
        <v>45</v>
      </c>
      <c r="C18" s="13"/>
      <c r="D18" s="13"/>
      <c r="E18" s="136">
        <v>0</v>
      </c>
      <c r="F18" s="136">
        <v>0</v>
      </c>
      <c r="G18" s="14">
        <f t="shared" si="0"/>
        <v>0</v>
      </c>
    </row>
    <row r="19" spans="1:7" s="7" customFormat="1" x14ac:dyDescent="0.25">
      <c r="A19" s="21" t="s">
        <v>12</v>
      </c>
      <c r="B19" s="16" t="s">
        <v>46</v>
      </c>
      <c r="C19" s="59">
        <f>SUM(C16:C18)</f>
        <v>8093075</v>
      </c>
      <c r="D19" s="59">
        <v>0</v>
      </c>
      <c r="E19" s="137">
        <v>8093075</v>
      </c>
      <c r="F19" s="137">
        <v>0</v>
      </c>
      <c r="G19" s="86">
        <f t="shared" si="0"/>
        <v>8093075</v>
      </c>
    </row>
    <row r="20" spans="1:7" s="7" customFormat="1" x14ac:dyDescent="0.25">
      <c r="A20" s="21" t="s">
        <v>13</v>
      </c>
      <c r="B20" s="16" t="s">
        <v>67</v>
      </c>
      <c r="C20" s="59"/>
      <c r="D20" s="13"/>
      <c r="E20" s="136">
        <v>0</v>
      </c>
      <c r="F20" s="136">
        <v>0</v>
      </c>
      <c r="G20" s="14">
        <f t="shared" si="0"/>
        <v>0</v>
      </c>
    </row>
    <row r="21" spans="1:7" x14ac:dyDescent="0.25">
      <c r="A21" s="22" t="s">
        <v>14</v>
      </c>
      <c r="B21" s="27" t="s">
        <v>71</v>
      </c>
      <c r="C21" s="13"/>
      <c r="D21" s="13"/>
      <c r="E21" s="136">
        <v>0</v>
      </c>
      <c r="F21" s="137">
        <v>0</v>
      </c>
      <c r="G21" s="14">
        <f t="shared" si="0"/>
        <v>0</v>
      </c>
    </row>
    <row r="22" spans="1:7" s="7" customFormat="1" x14ac:dyDescent="0.25">
      <c r="A22" s="21" t="s">
        <v>15</v>
      </c>
      <c r="B22" s="16" t="s">
        <v>47</v>
      </c>
      <c r="C22" s="59">
        <f>C15+C19</f>
        <v>336659335</v>
      </c>
      <c r="D22" s="59">
        <f>SUM(D15:D21)</f>
        <v>14872316</v>
      </c>
      <c r="E22" s="137">
        <v>351531651</v>
      </c>
      <c r="F22" s="136">
        <v>17611730</v>
      </c>
      <c r="G22" s="86">
        <f>E22+F22</f>
        <v>369143381</v>
      </c>
    </row>
    <row r="23" spans="1:7" ht="13.8" x14ac:dyDescent="0.25">
      <c r="A23" s="233" t="s">
        <v>54</v>
      </c>
      <c r="B23" s="247"/>
      <c r="C23" s="13"/>
      <c r="D23" s="13"/>
      <c r="E23" s="136"/>
      <c r="F23" s="136"/>
      <c r="G23" s="14"/>
    </row>
    <row r="24" spans="1:7" x14ac:dyDescent="0.25">
      <c r="A24" s="22" t="s">
        <v>16</v>
      </c>
      <c r="B24" s="15" t="s">
        <v>72</v>
      </c>
      <c r="C24" s="13"/>
      <c r="D24" s="13"/>
      <c r="E24" s="136">
        <v>0</v>
      </c>
      <c r="F24" s="136">
        <v>17611730</v>
      </c>
      <c r="G24" s="14">
        <v>17611730</v>
      </c>
    </row>
    <row r="25" spans="1:7" x14ac:dyDescent="0.25">
      <c r="A25" s="22" t="s">
        <v>17</v>
      </c>
      <c r="B25" s="27" t="s">
        <v>73</v>
      </c>
      <c r="C25" s="13"/>
      <c r="D25" s="13"/>
      <c r="E25" s="136">
        <v>0</v>
      </c>
      <c r="F25" s="136"/>
      <c r="G25" s="14">
        <f t="shared" si="0"/>
        <v>0</v>
      </c>
    </row>
    <row r="26" spans="1:7" x14ac:dyDescent="0.25">
      <c r="A26" s="22" t="s">
        <v>18</v>
      </c>
      <c r="B26" s="15" t="s">
        <v>39</v>
      </c>
      <c r="C26" s="13"/>
      <c r="D26" s="13"/>
      <c r="E26" s="136">
        <v>0</v>
      </c>
      <c r="F26" s="136"/>
      <c r="G26" s="14">
        <f t="shared" si="0"/>
        <v>0</v>
      </c>
    </row>
    <row r="27" spans="1:7" x14ac:dyDescent="0.25">
      <c r="A27" s="22" t="s">
        <v>19</v>
      </c>
      <c r="B27" s="15" t="s">
        <v>48</v>
      </c>
      <c r="C27" s="13">
        <v>5757520</v>
      </c>
      <c r="D27" s="13"/>
      <c r="E27" s="136">
        <v>5757520</v>
      </c>
      <c r="F27" s="136"/>
      <c r="G27" s="14">
        <f t="shared" si="0"/>
        <v>5757520</v>
      </c>
    </row>
    <row r="28" spans="1:7" x14ac:dyDescent="0.25">
      <c r="A28" s="22" t="s">
        <v>20</v>
      </c>
      <c r="B28" s="15" t="s">
        <v>49</v>
      </c>
      <c r="C28" s="13"/>
      <c r="D28" s="13"/>
      <c r="E28" s="136">
        <v>0</v>
      </c>
      <c r="F28" s="136"/>
      <c r="G28" s="14">
        <f t="shared" si="0"/>
        <v>0</v>
      </c>
    </row>
    <row r="29" spans="1:7" s="7" customFormat="1" x14ac:dyDescent="0.25">
      <c r="A29" s="21" t="s">
        <v>21</v>
      </c>
      <c r="B29" s="16" t="s">
        <v>50</v>
      </c>
      <c r="C29" s="59">
        <f>SUM(C24:C28)</f>
        <v>5757520</v>
      </c>
      <c r="D29" s="59"/>
      <c r="E29" s="137">
        <v>5757520</v>
      </c>
      <c r="F29" s="137">
        <v>17611730</v>
      </c>
      <c r="G29" s="86">
        <f>E29+F29</f>
        <v>23369250</v>
      </c>
    </row>
    <row r="30" spans="1:7" s="7" customFormat="1" x14ac:dyDescent="0.25">
      <c r="A30" s="22" t="s">
        <v>22</v>
      </c>
      <c r="B30" s="15" t="s">
        <v>74</v>
      </c>
      <c r="C30" s="13"/>
      <c r="D30" s="13"/>
      <c r="E30" s="136">
        <v>0</v>
      </c>
      <c r="F30" s="136"/>
      <c r="G30" s="14">
        <f t="shared" si="0"/>
        <v>0</v>
      </c>
    </row>
    <row r="31" spans="1:7" s="7" customFormat="1" x14ac:dyDescent="0.25">
      <c r="A31" s="22" t="s">
        <v>23</v>
      </c>
      <c r="B31" s="15" t="s">
        <v>51</v>
      </c>
      <c r="C31" s="13"/>
      <c r="D31" s="13"/>
      <c r="E31" s="136">
        <v>0</v>
      </c>
      <c r="F31" s="136"/>
      <c r="G31" s="14">
        <f t="shared" si="0"/>
        <v>0</v>
      </c>
    </row>
    <row r="32" spans="1:7" x14ac:dyDescent="0.25">
      <c r="A32" s="22" t="s">
        <v>24</v>
      </c>
      <c r="B32" s="15" t="s">
        <v>52</v>
      </c>
      <c r="C32" s="13"/>
      <c r="D32" s="13"/>
      <c r="E32" s="136">
        <v>0</v>
      </c>
      <c r="F32" s="136"/>
      <c r="G32" s="14">
        <f t="shared" si="0"/>
        <v>0</v>
      </c>
    </row>
    <row r="33" spans="1:22" s="7" customFormat="1" x14ac:dyDescent="0.25">
      <c r="A33" s="21" t="s">
        <v>25</v>
      </c>
      <c r="B33" s="16" t="s">
        <v>53</v>
      </c>
      <c r="C33" s="59"/>
      <c r="D33" s="59"/>
      <c r="E33" s="137">
        <v>0</v>
      </c>
      <c r="F33" s="137">
        <v>0</v>
      </c>
      <c r="G33" s="14">
        <f t="shared" si="0"/>
        <v>0</v>
      </c>
    </row>
    <row r="34" spans="1:22" s="7" customFormat="1" x14ac:dyDescent="0.25">
      <c r="A34" s="21" t="s">
        <v>26</v>
      </c>
      <c r="B34" s="16" t="s">
        <v>68</v>
      </c>
      <c r="C34" s="59">
        <f>C35</f>
        <v>330901815</v>
      </c>
      <c r="D34" s="59">
        <v>14872316</v>
      </c>
      <c r="E34" s="137">
        <v>345774131</v>
      </c>
      <c r="F34" s="137">
        <v>0</v>
      </c>
      <c r="G34" s="86">
        <f t="shared" si="0"/>
        <v>345774131</v>
      </c>
      <c r="H34" s="30"/>
    </row>
    <row r="35" spans="1:22" x14ac:dyDescent="0.25">
      <c r="A35" s="22" t="s">
        <v>27</v>
      </c>
      <c r="B35" s="27" t="s">
        <v>69</v>
      </c>
      <c r="C35" s="13">
        <v>330901815</v>
      </c>
      <c r="D35" s="13"/>
      <c r="E35" s="136">
        <v>330901815</v>
      </c>
      <c r="F35" s="136">
        <v>0</v>
      </c>
      <c r="G35" s="14">
        <f t="shared" si="0"/>
        <v>330901815</v>
      </c>
      <c r="H35" s="25"/>
    </row>
    <row r="36" spans="1:22" x14ac:dyDescent="0.25">
      <c r="A36" s="22" t="s">
        <v>28</v>
      </c>
      <c r="B36" s="27" t="s">
        <v>75</v>
      </c>
      <c r="C36" s="13"/>
      <c r="D36" s="13">
        <v>14872316</v>
      </c>
      <c r="E36" s="136">
        <v>14872316</v>
      </c>
      <c r="F36" s="136">
        <v>0</v>
      </c>
      <c r="G36" s="14">
        <f t="shared" si="0"/>
        <v>14872316</v>
      </c>
      <c r="H36" s="25"/>
    </row>
    <row r="37" spans="1:22" x14ac:dyDescent="0.25">
      <c r="A37" s="22" t="s">
        <v>29</v>
      </c>
      <c r="B37" s="27" t="s">
        <v>70</v>
      </c>
      <c r="C37" s="13"/>
      <c r="D37" s="13"/>
      <c r="E37" s="136">
        <v>0</v>
      </c>
      <c r="F37" s="136">
        <v>0</v>
      </c>
      <c r="G37" s="14">
        <f t="shared" si="0"/>
        <v>0</v>
      </c>
      <c r="H37" s="25"/>
    </row>
    <row r="38" spans="1:22" s="7" customFormat="1" x14ac:dyDescent="0.25">
      <c r="A38" s="21" t="s">
        <v>30</v>
      </c>
      <c r="B38" s="16" t="s">
        <v>55</v>
      </c>
      <c r="C38" s="59">
        <f>C29+C34</f>
        <v>336659335</v>
      </c>
      <c r="D38" s="59">
        <f>SUM(D36:D37)</f>
        <v>14872316</v>
      </c>
      <c r="E38" s="137">
        <v>351531651</v>
      </c>
      <c r="F38" s="137">
        <v>17611730</v>
      </c>
      <c r="G38" s="86">
        <f>E38+F38</f>
        <v>369143381</v>
      </c>
      <c r="H38" s="30"/>
    </row>
    <row r="39" spans="1:22" ht="13.8" thickBot="1" x14ac:dyDescent="0.3">
      <c r="A39" s="23" t="s">
        <v>31</v>
      </c>
      <c r="B39" s="17" t="s">
        <v>32</v>
      </c>
      <c r="C39" s="62">
        <v>41</v>
      </c>
      <c r="D39" s="62"/>
      <c r="E39" s="138">
        <v>41</v>
      </c>
      <c r="F39" s="138"/>
      <c r="G39" s="95">
        <f t="shared" si="0"/>
        <v>41</v>
      </c>
      <c r="H39" s="25"/>
    </row>
    <row r="40" spans="1:22" x14ac:dyDescent="0.25">
      <c r="B40" s="2"/>
      <c r="C40" s="4">
        <f>C38-C22</f>
        <v>0</v>
      </c>
      <c r="D40" s="4">
        <f t="shared" ref="D40:G40" si="1">D38-D22</f>
        <v>0</v>
      </c>
      <c r="E40" s="4"/>
      <c r="F40" s="4"/>
      <c r="G40" s="4">
        <f t="shared" si="1"/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x14ac:dyDescent="0.25"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x14ac:dyDescent="0.25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x14ac:dyDescent="0.25">
      <c r="B51" s="2"/>
    </row>
    <row r="52" spans="2:22" x14ac:dyDescent="0.25">
      <c r="B52" s="2"/>
    </row>
    <row r="53" spans="2:22" x14ac:dyDescent="0.25">
      <c r="B53" s="2"/>
    </row>
    <row r="54" spans="2:22" x14ac:dyDescent="0.25">
      <c r="B54" s="2"/>
    </row>
  </sheetData>
  <mergeCells count="11">
    <mergeCell ref="A7:B7"/>
    <mergeCell ref="A23:B23"/>
    <mergeCell ref="A8:B8"/>
    <mergeCell ref="G5:G6"/>
    <mergeCell ref="A3:B6"/>
    <mergeCell ref="D5:D6"/>
    <mergeCell ref="C3:G3"/>
    <mergeCell ref="C4:G4"/>
    <mergeCell ref="C5:C6"/>
    <mergeCell ref="E5:E6"/>
    <mergeCell ref="F5:F6"/>
  </mergeCells>
  <phoneticPr fontId="2" type="noConversion"/>
  <printOptions horizontalCentered="1"/>
  <pageMargins left="0.19685039370078741" right="0.23622047244094491" top="0.47244094488188981" bottom="0.27559055118110237" header="0.35433070866141736" footer="0.15748031496062992"/>
  <pageSetup paperSize="9" scale="95" firstPageNumber="0" orientation="landscape" r:id="rId1"/>
  <headerFooter alignWithMargins="0">
    <oddHeader>&amp;CAbonyi Polgármesteri Hivatal&amp;R3. sz. melléklet</oddHeader>
  </headerFooter>
  <rowBreaks count="1" manualBreakCount="1">
    <brk id="40" max="34" man="1"/>
  </rowBreaks>
  <colBreaks count="1" manualBreakCount="1">
    <brk id="8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F51"/>
  <sheetViews>
    <sheetView view="pageBreakPreview" zoomScale="130" zoomScaleNormal="145" zoomScaleSheetLayoutView="130" workbookViewId="0">
      <pane xSplit="2" ySplit="7" topLeftCell="AS26" activePane="bottomRight" state="frozen"/>
      <selection pane="topRight" activeCell="C1" sqref="C1"/>
      <selection pane="bottomLeft" activeCell="A8" sqref="A8"/>
      <selection pane="bottomRight" activeCell="BD1" sqref="B1:BD1048576"/>
    </sheetView>
  </sheetViews>
  <sheetFormatPr defaultColWidth="9.109375" defaultRowHeight="13.2" x14ac:dyDescent="0.25"/>
  <cols>
    <col min="1" max="1" width="3.109375" style="1" bestFit="1" customWidth="1"/>
    <col min="2" max="2" width="44.33203125" style="77" customWidth="1"/>
    <col min="3" max="3" width="14.109375" style="77" bestFit="1" customWidth="1"/>
    <col min="4" max="4" width="10.5546875" style="77" customWidth="1"/>
    <col min="5" max="7" width="12.44140625" style="77" customWidth="1"/>
    <col min="8" max="8" width="12" style="167" customWidth="1"/>
    <col min="9" max="9" width="9.44140625" style="77" customWidth="1"/>
    <col min="10" max="10" width="12.44140625" style="77" customWidth="1"/>
    <col min="11" max="11" width="10.109375" style="167" customWidth="1"/>
    <col min="12" max="12" width="9.5546875" style="77" customWidth="1"/>
    <col min="13" max="13" width="8.5546875" style="77" customWidth="1"/>
    <col min="14" max="14" width="10.88671875" style="77" bestFit="1" customWidth="1"/>
    <col min="15" max="15" width="9.33203125" style="77" bestFit="1" customWidth="1"/>
    <col min="16" max="16" width="10.6640625" style="77" customWidth="1"/>
    <col min="17" max="17" width="9.88671875" style="77" bestFit="1" customWidth="1"/>
    <col min="18" max="18" width="9.33203125" style="77" bestFit="1" customWidth="1"/>
    <col min="19" max="19" width="10.5546875" style="77" customWidth="1"/>
    <col min="20" max="20" width="9.88671875" style="77" bestFit="1" customWidth="1"/>
    <col min="21" max="21" width="9.33203125" style="77" customWidth="1"/>
    <col min="22" max="22" width="10.6640625" style="77" customWidth="1"/>
    <col min="23" max="23" width="10.88671875" style="77" bestFit="1" customWidth="1"/>
    <col min="24" max="24" width="9.33203125" style="77" bestFit="1" customWidth="1"/>
    <col min="25" max="27" width="10.6640625" style="77" customWidth="1"/>
    <col min="28" max="28" width="9.88671875" style="77" bestFit="1" customWidth="1"/>
    <col min="29" max="29" width="9.33203125" style="77" bestFit="1" customWidth="1"/>
    <col min="30" max="30" width="10.44140625" style="77" customWidth="1"/>
    <col min="31" max="31" width="10.6640625" style="77" customWidth="1"/>
    <col min="32" max="33" width="9.33203125" style="77" bestFit="1" customWidth="1"/>
    <col min="34" max="34" width="9.88671875" style="167" bestFit="1" customWidth="1"/>
    <col min="35" max="35" width="11.33203125" style="77" customWidth="1"/>
    <col min="36" max="36" width="10.44140625" style="77" customWidth="1"/>
    <col min="37" max="37" width="12.88671875" style="77" customWidth="1"/>
    <col min="38" max="38" width="10.44140625" style="77" customWidth="1"/>
    <col min="39" max="41" width="11.5546875" style="77" customWidth="1"/>
    <col min="42" max="42" width="14.109375" style="77" bestFit="1" customWidth="1"/>
    <col min="43" max="43" width="10.44140625" style="77" bestFit="1" customWidth="1"/>
    <col min="44" max="46" width="12.44140625" style="77" customWidth="1"/>
    <col min="47" max="47" width="13.109375" style="77" customWidth="1"/>
    <col min="48" max="48" width="10.44140625" style="77" bestFit="1" customWidth="1"/>
    <col min="49" max="49" width="13.33203125" style="77" customWidth="1"/>
    <col min="50" max="50" width="11.5546875" style="77" customWidth="1"/>
    <col min="51" max="51" width="13.33203125" style="77" customWidth="1"/>
    <col min="52" max="52" width="14.109375" style="77" bestFit="1" customWidth="1"/>
    <col min="53" max="53" width="12.33203125" style="77" bestFit="1" customWidth="1"/>
    <col min="54" max="55" width="12.33203125" style="77" customWidth="1"/>
    <col min="56" max="56" width="14.5546875" style="77" customWidth="1"/>
    <col min="57" max="57" width="13.6640625" style="77" customWidth="1"/>
    <col min="58" max="58" width="10.109375" style="77" bestFit="1" customWidth="1"/>
    <col min="59" max="16384" width="9.109375" style="1"/>
  </cols>
  <sheetData>
    <row r="1" spans="1:58" x14ac:dyDescent="0.25"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58" ht="13.8" thickBot="1" x14ac:dyDescent="0.3">
      <c r="H2" s="168"/>
      <c r="K2" s="169"/>
      <c r="P2" s="170" t="s">
        <v>84</v>
      </c>
      <c r="AG2" s="170" t="s">
        <v>84</v>
      </c>
      <c r="BD2" s="170" t="s">
        <v>85</v>
      </c>
    </row>
    <row r="3" spans="1:58" x14ac:dyDescent="0.25">
      <c r="A3" s="275" t="s">
        <v>0</v>
      </c>
      <c r="B3" s="276"/>
      <c r="C3" s="280">
        <v>730259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7"/>
      <c r="Q3" s="280">
        <v>730259</v>
      </c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193"/>
      <c r="AK3" s="193"/>
      <c r="AL3" s="193"/>
      <c r="AM3" s="193"/>
      <c r="AN3" s="193"/>
      <c r="AO3" s="193"/>
      <c r="AP3" s="260">
        <v>730259</v>
      </c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2"/>
    </row>
    <row r="4" spans="1:58" s="88" customFormat="1" ht="54.75" customHeight="1" x14ac:dyDescent="0.25">
      <c r="A4" s="277"/>
      <c r="B4" s="278"/>
      <c r="C4" s="271" t="s">
        <v>95</v>
      </c>
      <c r="D4" s="272"/>
      <c r="E4" s="272"/>
      <c r="F4" s="272"/>
      <c r="G4" s="273"/>
      <c r="H4" s="271" t="s">
        <v>94</v>
      </c>
      <c r="I4" s="272"/>
      <c r="J4" s="273"/>
      <c r="K4" s="282" t="s">
        <v>93</v>
      </c>
      <c r="L4" s="283"/>
      <c r="M4" s="284"/>
      <c r="N4" s="282" t="s">
        <v>92</v>
      </c>
      <c r="O4" s="283"/>
      <c r="P4" s="284"/>
      <c r="Q4" s="282" t="s">
        <v>91</v>
      </c>
      <c r="R4" s="283"/>
      <c r="S4" s="284"/>
      <c r="T4" s="282" t="s">
        <v>90</v>
      </c>
      <c r="U4" s="283"/>
      <c r="V4" s="284"/>
      <c r="W4" s="282" t="s">
        <v>89</v>
      </c>
      <c r="X4" s="283"/>
      <c r="Y4" s="283"/>
      <c r="Z4" s="283"/>
      <c r="AA4" s="284"/>
      <c r="AB4" s="282" t="s">
        <v>99</v>
      </c>
      <c r="AC4" s="283"/>
      <c r="AD4" s="284"/>
      <c r="AE4" s="282" t="s">
        <v>88</v>
      </c>
      <c r="AF4" s="283"/>
      <c r="AG4" s="284"/>
      <c r="AH4" s="282" t="s">
        <v>96</v>
      </c>
      <c r="AI4" s="283"/>
      <c r="AJ4" s="284"/>
      <c r="AK4" s="282" t="s">
        <v>100</v>
      </c>
      <c r="AL4" s="283"/>
      <c r="AM4" s="283"/>
      <c r="AN4" s="283"/>
      <c r="AO4" s="284"/>
      <c r="AP4" s="271" t="s">
        <v>97</v>
      </c>
      <c r="AQ4" s="272"/>
      <c r="AR4" s="272"/>
      <c r="AS4" s="272"/>
      <c r="AT4" s="273"/>
      <c r="AU4" s="271" t="s">
        <v>98</v>
      </c>
      <c r="AV4" s="272"/>
      <c r="AW4" s="272"/>
      <c r="AX4" s="272"/>
      <c r="AY4" s="273"/>
      <c r="AZ4" s="265" t="s">
        <v>77</v>
      </c>
      <c r="BA4" s="266"/>
      <c r="BB4" s="267"/>
      <c r="BC4" s="267"/>
      <c r="BD4" s="268"/>
    </row>
    <row r="5" spans="1:58" ht="12.75" customHeight="1" x14ac:dyDescent="0.25">
      <c r="A5" s="277"/>
      <c r="B5" s="278"/>
      <c r="C5" s="263" t="s">
        <v>35</v>
      </c>
      <c r="D5" s="263" t="s">
        <v>103</v>
      </c>
      <c r="E5" s="263" t="s">
        <v>102</v>
      </c>
      <c r="F5" s="263" t="s">
        <v>109</v>
      </c>
      <c r="G5" s="263" t="s">
        <v>110</v>
      </c>
      <c r="H5" s="285" t="s">
        <v>35</v>
      </c>
      <c r="I5" s="263" t="s">
        <v>103</v>
      </c>
      <c r="J5" s="263" t="s">
        <v>102</v>
      </c>
      <c r="K5" s="285" t="s">
        <v>35</v>
      </c>
      <c r="L5" s="263" t="s">
        <v>87</v>
      </c>
      <c r="M5" s="263" t="s">
        <v>34</v>
      </c>
      <c r="N5" s="263" t="s">
        <v>35</v>
      </c>
      <c r="O5" s="263" t="s">
        <v>87</v>
      </c>
      <c r="P5" s="263" t="s">
        <v>34</v>
      </c>
      <c r="Q5" s="263" t="s">
        <v>35</v>
      </c>
      <c r="R5" s="263" t="s">
        <v>87</v>
      </c>
      <c r="S5" s="263" t="s">
        <v>34</v>
      </c>
      <c r="T5" s="263" t="s">
        <v>35</v>
      </c>
      <c r="U5" s="263" t="s">
        <v>87</v>
      </c>
      <c r="V5" s="263" t="s">
        <v>34</v>
      </c>
      <c r="W5" s="263" t="s">
        <v>35</v>
      </c>
      <c r="X5" s="263" t="s">
        <v>103</v>
      </c>
      <c r="Y5" s="263" t="s">
        <v>102</v>
      </c>
      <c r="Z5" s="263" t="s">
        <v>109</v>
      </c>
      <c r="AA5" s="270" t="s">
        <v>110</v>
      </c>
      <c r="AB5" s="263" t="s">
        <v>35</v>
      </c>
      <c r="AC5" s="263" t="s">
        <v>87</v>
      </c>
      <c r="AD5" s="263" t="s">
        <v>34</v>
      </c>
      <c r="AE5" s="263" t="s">
        <v>35</v>
      </c>
      <c r="AF5" s="263" t="s">
        <v>87</v>
      </c>
      <c r="AG5" s="263" t="s">
        <v>34</v>
      </c>
      <c r="AH5" s="285" t="s">
        <v>35</v>
      </c>
      <c r="AI5" s="263" t="s">
        <v>87</v>
      </c>
      <c r="AJ5" s="263" t="s">
        <v>34</v>
      </c>
      <c r="AK5" s="263" t="s">
        <v>35</v>
      </c>
      <c r="AL5" s="263" t="s">
        <v>105</v>
      </c>
      <c r="AM5" s="263" t="s">
        <v>102</v>
      </c>
      <c r="AN5" s="263" t="s">
        <v>109</v>
      </c>
      <c r="AO5" s="263" t="s">
        <v>110</v>
      </c>
      <c r="AP5" s="263" t="s">
        <v>35</v>
      </c>
      <c r="AQ5" s="263" t="s">
        <v>103</v>
      </c>
      <c r="AR5" s="263" t="s">
        <v>108</v>
      </c>
      <c r="AS5" s="263" t="s">
        <v>109</v>
      </c>
      <c r="AT5" s="263" t="s">
        <v>110</v>
      </c>
      <c r="AU5" s="263" t="s">
        <v>35</v>
      </c>
      <c r="AV5" s="263" t="s">
        <v>103</v>
      </c>
      <c r="AW5" s="263" t="s">
        <v>102</v>
      </c>
      <c r="AX5" s="263" t="s">
        <v>109</v>
      </c>
      <c r="AY5" s="263" t="s">
        <v>110</v>
      </c>
      <c r="AZ5" s="269" t="s">
        <v>35</v>
      </c>
      <c r="BA5" s="269" t="s">
        <v>103</v>
      </c>
      <c r="BB5" s="263" t="s">
        <v>106</v>
      </c>
      <c r="BC5" s="263" t="s">
        <v>109</v>
      </c>
      <c r="BD5" s="270" t="s">
        <v>110</v>
      </c>
    </row>
    <row r="6" spans="1:58" ht="26.25" customHeight="1" x14ac:dyDescent="0.25">
      <c r="A6" s="277"/>
      <c r="B6" s="278"/>
      <c r="C6" s="264"/>
      <c r="D6" s="264"/>
      <c r="E6" s="264"/>
      <c r="F6" s="264"/>
      <c r="G6" s="264"/>
      <c r="H6" s="286"/>
      <c r="I6" s="264"/>
      <c r="J6" s="264"/>
      <c r="K6" s="286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70"/>
      <c r="AB6" s="264"/>
      <c r="AC6" s="264"/>
      <c r="AD6" s="264"/>
      <c r="AE6" s="264"/>
      <c r="AF6" s="264"/>
      <c r="AG6" s="264"/>
      <c r="AH6" s="286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9"/>
      <c r="BA6" s="269"/>
      <c r="BB6" s="264"/>
      <c r="BC6" s="264"/>
      <c r="BD6" s="270"/>
    </row>
    <row r="7" spans="1:58" ht="13.8" thickBot="1" x14ac:dyDescent="0.3">
      <c r="A7" s="245">
        <v>1</v>
      </c>
      <c r="B7" s="279"/>
      <c r="C7" s="171">
        <v>2</v>
      </c>
      <c r="D7" s="171">
        <v>3</v>
      </c>
      <c r="E7" s="171">
        <v>4</v>
      </c>
      <c r="F7" s="171">
        <v>5</v>
      </c>
      <c r="G7" s="171">
        <v>6</v>
      </c>
      <c r="H7" s="171">
        <v>7</v>
      </c>
      <c r="I7" s="171">
        <v>8</v>
      </c>
      <c r="J7" s="171">
        <v>9</v>
      </c>
      <c r="K7" s="171">
        <v>10</v>
      </c>
      <c r="L7" s="171">
        <v>11</v>
      </c>
      <c r="M7" s="171">
        <v>12</v>
      </c>
      <c r="N7" s="171">
        <v>13</v>
      </c>
      <c r="O7" s="171">
        <v>14</v>
      </c>
      <c r="P7" s="171">
        <v>15</v>
      </c>
      <c r="Q7" s="171">
        <v>16</v>
      </c>
      <c r="R7" s="171">
        <v>17</v>
      </c>
      <c r="S7" s="171">
        <v>18</v>
      </c>
      <c r="T7" s="171">
        <v>19</v>
      </c>
      <c r="U7" s="171">
        <v>20</v>
      </c>
      <c r="V7" s="171">
        <v>21</v>
      </c>
      <c r="W7" s="171">
        <v>22</v>
      </c>
      <c r="X7" s="171">
        <v>23</v>
      </c>
      <c r="Y7" s="171">
        <v>24</v>
      </c>
      <c r="Z7" s="171">
        <v>25</v>
      </c>
      <c r="AA7" s="171">
        <v>26</v>
      </c>
      <c r="AB7" s="171">
        <v>27</v>
      </c>
      <c r="AC7" s="171">
        <v>28</v>
      </c>
      <c r="AD7" s="171">
        <v>29</v>
      </c>
      <c r="AE7" s="171">
        <v>30</v>
      </c>
      <c r="AF7" s="171">
        <v>31</v>
      </c>
      <c r="AG7" s="171">
        <v>32</v>
      </c>
      <c r="AH7" s="171">
        <v>33</v>
      </c>
      <c r="AI7" s="171">
        <v>34</v>
      </c>
      <c r="AJ7" s="171">
        <v>35</v>
      </c>
      <c r="AK7" s="171">
        <v>36</v>
      </c>
      <c r="AL7" s="171">
        <v>37</v>
      </c>
      <c r="AM7" s="171">
        <v>38</v>
      </c>
      <c r="AN7" s="171">
        <v>39</v>
      </c>
      <c r="AO7" s="171">
        <v>40</v>
      </c>
      <c r="AP7" s="171">
        <v>41</v>
      </c>
      <c r="AQ7" s="171">
        <v>42</v>
      </c>
      <c r="AR7" s="171">
        <v>43</v>
      </c>
      <c r="AS7" s="171">
        <v>44</v>
      </c>
      <c r="AT7" s="171">
        <v>45</v>
      </c>
      <c r="AU7" s="171">
        <v>46</v>
      </c>
      <c r="AV7" s="171">
        <v>47</v>
      </c>
      <c r="AW7" s="171">
        <v>48</v>
      </c>
      <c r="AX7" s="171">
        <v>49</v>
      </c>
      <c r="AY7" s="171">
        <v>50</v>
      </c>
      <c r="AZ7" s="171">
        <v>51</v>
      </c>
      <c r="BA7" s="171">
        <v>52</v>
      </c>
      <c r="BB7" s="187">
        <v>53</v>
      </c>
      <c r="BC7" s="187">
        <v>54</v>
      </c>
      <c r="BD7" s="181">
        <v>55</v>
      </c>
    </row>
    <row r="8" spans="1:58" ht="13.8" x14ac:dyDescent="0.25">
      <c r="A8" s="233" t="s">
        <v>56</v>
      </c>
      <c r="B8" s="274"/>
      <c r="C8" s="78"/>
      <c r="D8" s="79"/>
      <c r="E8" s="79"/>
      <c r="F8" s="79"/>
      <c r="G8" s="79"/>
      <c r="H8" s="172"/>
      <c r="I8" s="78"/>
      <c r="J8" s="78"/>
      <c r="K8" s="172"/>
      <c r="L8" s="79"/>
      <c r="M8" s="79"/>
      <c r="N8" s="78"/>
      <c r="O8" s="79"/>
      <c r="P8" s="79"/>
      <c r="Q8" s="78"/>
      <c r="R8" s="79"/>
      <c r="S8" s="79"/>
      <c r="T8" s="78"/>
      <c r="U8" s="79"/>
      <c r="V8" s="79"/>
      <c r="W8" s="172"/>
      <c r="X8" s="79"/>
      <c r="Y8" s="79"/>
      <c r="Z8" s="79"/>
      <c r="AA8" s="79"/>
      <c r="AB8" s="78"/>
      <c r="AC8" s="79"/>
      <c r="AD8" s="79"/>
      <c r="AE8" s="78"/>
      <c r="AF8" s="79"/>
      <c r="AG8" s="79"/>
      <c r="AH8" s="172"/>
      <c r="AI8" s="79"/>
      <c r="AJ8" s="79"/>
      <c r="AK8" s="79"/>
      <c r="AL8" s="79"/>
      <c r="AM8" s="79"/>
      <c r="AN8" s="79"/>
      <c r="AO8" s="79"/>
      <c r="AP8" s="78"/>
      <c r="AQ8" s="79"/>
      <c r="AR8" s="79"/>
      <c r="AS8" s="79"/>
      <c r="AT8" s="79"/>
      <c r="AU8" s="78"/>
      <c r="AV8" s="79"/>
      <c r="AW8" s="79"/>
      <c r="AX8" s="79"/>
      <c r="AY8" s="79"/>
      <c r="AZ8" s="78"/>
      <c r="BA8" s="79"/>
      <c r="BB8" s="188"/>
      <c r="BC8" s="188"/>
      <c r="BD8" s="182"/>
    </row>
    <row r="9" spans="1:58" x14ac:dyDescent="0.25">
      <c r="A9" s="118" t="s">
        <v>1</v>
      </c>
      <c r="B9" s="116" t="s">
        <v>2</v>
      </c>
      <c r="C9" s="78">
        <v>43698339</v>
      </c>
      <c r="D9" s="78">
        <f>3053000+1161015+2469295</f>
        <v>6683310</v>
      </c>
      <c r="E9" s="78">
        <f>C9+D9</f>
        <v>50381649</v>
      </c>
      <c r="F9" s="78"/>
      <c r="G9" s="78">
        <f>E9+F9</f>
        <v>50381649</v>
      </c>
      <c r="H9" s="78">
        <f>'[1]2016 ktgv kiadás_01'!$I$64</f>
        <v>0</v>
      </c>
      <c r="I9" s="78"/>
      <c r="J9" s="78"/>
      <c r="K9" s="78">
        <f>'[1]2016 ktgv kiadás_01'!$O$64</f>
        <v>0</v>
      </c>
      <c r="L9" s="78"/>
      <c r="M9" s="78"/>
      <c r="N9" s="78">
        <f>'[1]2016 ktgv kiadás_01'!$Q$64</f>
        <v>0</v>
      </c>
      <c r="O9" s="78"/>
      <c r="P9" s="78"/>
      <c r="Q9" s="78">
        <f>'[1]2016 ktgv kiadás_01'!$S$64</f>
        <v>0</v>
      </c>
      <c r="R9" s="78"/>
      <c r="S9" s="78"/>
      <c r="T9" s="78">
        <f>'[1]2016 ktgv kiadás_01'!$U$64</f>
        <v>0</v>
      </c>
      <c r="U9" s="78"/>
      <c r="V9" s="78"/>
      <c r="W9" s="78">
        <v>0</v>
      </c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>
        <f>'[1]2016 ktgv kiadás_01'!$AM$64</f>
        <v>0</v>
      </c>
      <c r="AI9" s="78"/>
      <c r="AJ9" s="78"/>
      <c r="AK9" s="78"/>
      <c r="AL9" s="78"/>
      <c r="AM9" s="78"/>
      <c r="AN9" s="78"/>
      <c r="AO9" s="78"/>
      <c r="AP9" s="78">
        <v>0</v>
      </c>
      <c r="AQ9" s="78"/>
      <c r="AR9" s="78"/>
      <c r="AS9" s="78"/>
      <c r="AT9" s="78"/>
      <c r="AU9" s="78"/>
      <c r="AV9" s="78"/>
      <c r="AW9" s="78"/>
      <c r="AX9" s="78"/>
      <c r="AY9" s="78"/>
      <c r="AZ9" s="78">
        <f>AU9+AP9+AK9+AH9+AE9+AB9+W9+T9+N9+K9+H9+C9</f>
        <v>43698339</v>
      </c>
      <c r="BA9" s="78">
        <f>AV9+AQ9+X9+I9+D9+AL9</f>
        <v>6683310</v>
      </c>
      <c r="BB9" s="189">
        <v>50381649</v>
      </c>
      <c r="BC9" s="189">
        <f>AX9+AS9+AN9+Z9+F9</f>
        <v>0</v>
      </c>
      <c r="BD9" s="183">
        <f>BB9+BC9</f>
        <v>50381649</v>
      </c>
    </row>
    <row r="10" spans="1:58" ht="22.5" customHeight="1" x14ac:dyDescent="0.25">
      <c r="A10" s="118" t="s">
        <v>3</v>
      </c>
      <c r="B10" s="213" t="s">
        <v>38</v>
      </c>
      <c r="C10" s="78">
        <v>5680784</v>
      </c>
      <c r="D10" s="78"/>
      <c r="E10" s="78">
        <f t="shared" ref="E10:E41" si="0">C10+D10</f>
        <v>5680784</v>
      </c>
      <c r="F10" s="78"/>
      <c r="G10" s="78">
        <f t="shared" ref="G10:G41" si="1">E10+F10</f>
        <v>5680784</v>
      </c>
      <c r="H10" s="78">
        <v>0</v>
      </c>
      <c r="I10" s="78"/>
      <c r="J10" s="78"/>
      <c r="K10" s="78">
        <v>0</v>
      </c>
      <c r="L10" s="78"/>
      <c r="M10" s="78"/>
      <c r="N10" s="78">
        <v>0</v>
      </c>
      <c r="O10" s="78"/>
      <c r="P10" s="78"/>
      <c r="Q10" s="78">
        <v>0</v>
      </c>
      <c r="R10" s="78"/>
      <c r="S10" s="78"/>
      <c r="T10" s="78">
        <v>0</v>
      </c>
      <c r="U10" s="78"/>
      <c r="V10" s="78"/>
      <c r="W10" s="78">
        <v>0</v>
      </c>
      <c r="X10" s="78"/>
      <c r="Y10" s="78"/>
      <c r="Z10" s="78"/>
      <c r="AA10" s="78"/>
      <c r="AB10" s="78">
        <v>0</v>
      </c>
      <c r="AC10" s="78"/>
      <c r="AD10" s="78"/>
      <c r="AE10" s="78">
        <v>0</v>
      </c>
      <c r="AF10" s="78"/>
      <c r="AG10" s="78"/>
      <c r="AH10" s="78">
        <v>0</v>
      </c>
      <c r="AI10" s="78"/>
      <c r="AJ10" s="78"/>
      <c r="AK10" s="78"/>
      <c r="AL10" s="78"/>
      <c r="AM10" s="78"/>
      <c r="AN10" s="78"/>
      <c r="AO10" s="78"/>
      <c r="AP10" s="78">
        <v>0</v>
      </c>
      <c r="AQ10" s="78"/>
      <c r="AR10" s="78"/>
      <c r="AS10" s="78"/>
      <c r="AT10" s="78"/>
      <c r="AU10" s="78"/>
      <c r="AV10" s="78"/>
      <c r="AW10" s="78"/>
      <c r="AX10" s="78"/>
      <c r="AY10" s="78"/>
      <c r="AZ10" s="78">
        <f t="shared" ref="AZ10" si="2">AU10+AP10+AK10+AH10+AE10+AB10+W10+T10+N10+K10+H10+C10</f>
        <v>5680784</v>
      </c>
      <c r="BA10" s="78">
        <f t="shared" ref="BA10:BA41" si="3">AV10+AQ10+X10+I10+D10+AL10</f>
        <v>0</v>
      </c>
      <c r="BB10" s="189">
        <v>5680784</v>
      </c>
      <c r="BC10" s="189">
        <f t="shared" ref="BC10:BC40" si="4">AX10+AS10+AN10+Z10+F10</f>
        <v>0</v>
      </c>
      <c r="BD10" s="183">
        <f t="shared" ref="BD10:BD41" si="5">BB10+BC10</f>
        <v>5680784</v>
      </c>
    </row>
    <row r="11" spans="1:58" x14ac:dyDescent="0.25">
      <c r="A11" s="118" t="s">
        <v>4</v>
      </c>
      <c r="B11" s="116" t="s">
        <v>65</v>
      </c>
      <c r="C11" s="78">
        <v>287248151</v>
      </c>
      <c r="D11" s="78"/>
      <c r="E11" s="78">
        <f t="shared" si="0"/>
        <v>287248151</v>
      </c>
      <c r="F11" s="78">
        <v>46369390</v>
      </c>
      <c r="G11" s="78">
        <f t="shared" si="1"/>
        <v>333617541</v>
      </c>
      <c r="H11" s="78">
        <v>53462500</v>
      </c>
      <c r="I11" s="78"/>
      <c r="J11" s="78"/>
      <c r="K11" s="78">
        <v>9144000</v>
      </c>
      <c r="L11" s="78"/>
      <c r="M11" s="78"/>
      <c r="N11" s="78">
        <f>'[1]2016 ktgv kiadás_01'!$Q$162</f>
        <v>0</v>
      </c>
      <c r="O11" s="78"/>
      <c r="P11" s="78"/>
      <c r="Q11" s="78">
        <v>29518610</v>
      </c>
      <c r="R11" s="78"/>
      <c r="S11" s="78"/>
      <c r="T11" s="78">
        <v>4545730</v>
      </c>
      <c r="U11" s="78"/>
      <c r="V11" s="78"/>
      <c r="W11" s="78">
        <v>12106406</v>
      </c>
      <c r="X11" s="78"/>
      <c r="Y11" s="78"/>
      <c r="Z11" s="78">
        <v>3047200</v>
      </c>
      <c r="AA11" s="78">
        <f>Y11+Z11</f>
        <v>3047200</v>
      </c>
      <c r="AB11" s="78">
        <v>22860000</v>
      </c>
      <c r="AC11" s="78"/>
      <c r="AD11" s="78"/>
      <c r="AE11" s="78">
        <v>246985136</v>
      </c>
      <c r="AF11" s="78"/>
      <c r="AG11" s="78"/>
      <c r="AH11" s="78"/>
      <c r="AI11" s="78"/>
      <c r="AJ11" s="78"/>
      <c r="AK11" s="78"/>
      <c r="AL11" s="78"/>
      <c r="AM11" s="78"/>
      <c r="AN11" s="78">
        <v>70625991</v>
      </c>
      <c r="AO11" s="78">
        <f>AM11+AN11</f>
        <v>70625991</v>
      </c>
      <c r="AP11" s="78">
        <v>0</v>
      </c>
      <c r="AQ11" s="78"/>
      <c r="AR11" s="78"/>
      <c r="AS11" s="78"/>
      <c r="AT11" s="78"/>
      <c r="AU11" s="78"/>
      <c r="AV11" s="78"/>
      <c r="AW11" s="78"/>
      <c r="AX11" s="78"/>
      <c r="AY11" s="78"/>
      <c r="AZ11" s="78">
        <f>AU11+AP11+AK11+AH11+AE11+AB11+W11+T11+N11+K11+H11+C11+Q11</f>
        <v>665870533</v>
      </c>
      <c r="BA11" s="78">
        <f t="shared" si="3"/>
        <v>0</v>
      </c>
      <c r="BB11" s="189">
        <v>665870533</v>
      </c>
      <c r="BC11" s="189">
        <f t="shared" si="4"/>
        <v>120042581</v>
      </c>
      <c r="BD11" s="183">
        <f t="shared" si="5"/>
        <v>785913114</v>
      </c>
      <c r="BE11" s="173"/>
      <c r="BF11" s="173"/>
    </row>
    <row r="12" spans="1:58" x14ac:dyDescent="0.25">
      <c r="A12" s="118" t="s">
        <v>5</v>
      </c>
      <c r="B12" s="116" t="s">
        <v>40</v>
      </c>
      <c r="C12" s="78">
        <v>0</v>
      </c>
      <c r="D12" s="78"/>
      <c r="E12" s="78">
        <f t="shared" si="0"/>
        <v>0</v>
      </c>
      <c r="F12" s="78"/>
      <c r="G12" s="78">
        <f t="shared" si="1"/>
        <v>0</v>
      </c>
      <c r="H12" s="78">
        <v>0</v>
      </c>
      <c r="I12" s="78"/>
      <c r="J12" s="78"/>
      <c r="K12" s="78"/>
      <c r="L12" s="78"/>
      <c r="M12" s="78"/>
      <c r="N12" s="78">
        <v>0</v>
      </c>
      <c r="O12" s="78"/>
      <c r="P12" s="78"/>
      <c r="Q12" s="78">
        <v>0</v>
      </c>
      <c r="R12" s="78"/>
      <c r="S12" s="78"/>
      <c r="T12" s="78">
        <v>0</v>
      </c>
      <c r="U12" s="78"/>
      <c r="V12" s="78"/>
      <c r="W12" s="78"/>
      <c r="X12" s="78"/>
      <c r="Y12" s="78"/>
      <c r="Z12" s="78"/>
      <c r="AA12" s="78">
        <f t="shared" ref="AA12:AA40" si="6">Y12+Z12</f>
        <v>0</v>
      </c>
      <c r="AB12" s="78">
        <v>0</v>
      </c>
      <c r="AC12" s="78"/>
      <c r="AD12" s="78"/>
      <c r="AE12" s="78">
        <v>0</v>
      </c>
      <c r="AF12" s="78"/>
      <c r="AG12" s="78"/>
      <c r="AH12" s="78">
        <v>23933750</v>
      </c>
      <c r="AI12" s="78"/>
      <c r="AJ12" s="78"/>
      <c r="AK12" s="78"/>
      <c r="AL12" s="78"/>
      <c r="AM12" s="78"/>
      <c r="AN12" s="78"/>
      <c r="AO12" s="78">
        <f t="shared" ref="AO12:AO41" si="7">AM12+AN12</f>
        <v>0</v>
      </c>
      <c r="AP12" s="78">
        <v>0</v>
      </c>
      <c r="AQ12" s="78"/>
      <c r="AR12" s="78"/>
      <c r="AS12" s="78"/>
      <c r="AT12" s="78"/>
      <c r="AU12" s="78"/>
      <c r="AV12" s="78"/>
      <c r="AW12" s="78"/>
      <c r="AX12" s="78"/>
      <c r="AY12" s="78"/>
      <c r="AZ12" s="78">
        <f t="shared" ref="AZ12:AZ40" si="8">AU12+AP12+AK12+AH12+AE12+AB12+W12+T12+N12+K12+H12+C12+Q12</f>
        <v>23933750</v>
      </c>
      <c r="BA12" s="78">
        <f t="shared" si="3"/>
        <v>0</v>
      </c>
      <c r="BB12" s="189">
        <v>23933750</v>
      </c>
      <c r="BC12" s="189">
        <f t="shared" si="4"/>
        <v>0</v>
      </c>
      <c r="BD12" s="183">
        <f t="shared" si="5"/>
        <v>23933750</v>
      </c>
    </row>
    <row r="13" spans="1:58" x14ac:dyDescent="0.25">
      <c r="A13" s="118" t="s">
        <v>6</v>
      </c>
      <c r="B13" s="116" t="s">
        <v>41</v>
      </c>
      <c r="C13" s="78">
        <v>61150000</v>
      </c>
      <c r="D13" s="78">
        <f>28723149+101240+1195000</f>
        <v>30019389</v>
      </c>
      <c r="E13" s="78">
        <f t="shared" si="0"/>
        <v>91169389</v>
      </c>
      <c r="F13" s="78">
        <v>132212</v>
      </c>
      <c r="G13" s="78">
        <f t="shared" si="1"/>
        <v>91301601</v>
      </c>
      <c r="H13" s="78">
        <v>0</v>
      </c>
      <c r="I13" s="78"/>
      <c r="J13" s="78"/>
      <c r="K13" s="78">
        <v>0</v>
      </c>
      <c r="L13" s="78"/>
      <c r="M13" s="78"/>
      <c r="N13" s="78">
        <v>0</v>
      </c>
      <c r="O13" s="78"/>
      <c r="P13" s="78"/>
      <c r="Q13" s="78">
        <v>0</v>
      </c>
      <c r="R13" s="78"/>
      <c r="S13" s="78"/>
      <c r="T13" s="78"/>
      <c r="U13" s="78"/>
      <c r="V13" s="78"/>
      <c r="W13" s="78"/>
      <c r="X13" s="78"/>
      <c r="Y13" s="78"/>
      <c r="Z13" s="78"/>
      <c r="AA13" s="78">
        <f t="shared" si="6"/>
        <v>0</v>
      </c>
      <c r="AB13" s="78">
        <v>0</v>
      </c>
      <c r="AC13" s="78"/>
      <c r="AD13" s="78"/>
      <c r="AE13" s="78">
        <v>0</v>
      </c>
      <c r="AF13" s="78"/>
      <c r="AG13" s="78"/>
      <c r="AH13" s="78">
        <v>7000000</v>
      </c>
      <c r="AI13" s="78"/>
      <c r="AJ13" s="78"/>
      <c r="AK13" s="78"/>
      <c r="AL13" s="78"/>
      <c r="AM13" s="78"/>
      <c r="AN13" s="78"/>
      <c r="AO13" s="78">
        <f t="shared" si="7"/>
        <v>0</v>
      </c>
      <c r="AP13" s="78">
        <f>'[1]2016 ktgv kiadás_01'!$I$207</f>
        <v>0</v>
      </c>
      <c r="AQ13" s="78"/>
      <c r="AR13" s="78"/>
      <c r="AS13" s="78"/>
      <c r="AT13" s="78"/>
      <c r="AU13" s="78">
        <v>44468281</v>
      </c>
      <c r="AV13" s="78"/>
      <c r="AW13" s="78">
        <f>AU13+AV13</f>
        <v>44468281</v>
      </c>
      <c r="AX13" s="78"/>
      <c r="AY13" s="78">
        <f>AW13+AX13</f>
        <v>44468281</v>
      </c>
      <c r="AZ13" s="78">
        <f t="shared" si="8"/>
        <v>112618281</v>
      </c>
      <c r="BA13" s="78">
        <f t="shared" si="3"/>
        <v>30019389</v>
      </c>
      <c r="BB13" s="189">
        <v>142637670</v>
      </c>
      <c r="BC13" s="189">
        <f t="shared" si="4"/>
        <v>132212</v>
      </c>
      <c r="BD13" s="183">
        <f t="shared" si="5"/>
        <v>142769882</v>
      </c>
      <c r="BF13" s="173"/>
    </row>
    <row r="14" spans="1:58" s="24" customFormat="1" x14ac:dyDescent="0.25">
      <c r="A14" s="31" t="s">
        <v>7</v>
      </c>
      <c r="B14" s="214" t="s">
        <v>66</v>
      </c>
      <c r="C14" s="81">
        <v>20000000</v>
      </c>
      <c r="D14" s="81">
        <f>28723149+101240</f>
        <v>28824389</v>
      </c>
      <c r="E14" s="78">
        <f t="shared" si="0"/>
        <v>48824389</v>
      </c>
      <c r="F14" s="78">
        <v>132212</v>
      </c>
      <c r="G14" s="78">
        <f t="shared" si="1"/>
        <v>48956601</v>
      </c>
      <c r="H14" s="78">
        <v>0</v>
      </c>
      <c r="I14" s="78"/>
      <c r="J14" s="78"/>
      <c r="K14" s="78">
        <v>0</v>
      </c>
      <c r="L14" s="78"/>
      <c r="M14" s="78"/>
      <c r="N14" s="78">
        <v>0</v>
      </c>
      <c r="O14" s="78"/>
      <c r="P14" s="78"/>
      <c r="Q14" s="78">
        <v>0</v>
      </c>
      <c r="R14" s="78"/>
      <c r="S14" s="78"/>
      <c r="T14" s="78">
        <v>0</v>
      </c>
      <c r="U14" s="78"/>
      <c r="V14" s="78"/>
      <c r="W14" s="78"/>
      <c r="X14" s="78"/>
      <c r="Y14" s="78"/>
      <c r="Z14" s="78"/>
      <c r="AA14" s="78">
        <f t="shared" si="6"/>
        <v>0</v>
      </c>
      <c r="AB14" s="78">
        <v>0</v>
      </c>
      <c r="AC14" s="78"/>
      <c r="AD14" s="78"/>
      <c r="AE14" s="78">
        <v>0</v>
      </c>
      <c r="AF14" s="78"/>
      <c r="AG14" s="78"/>
      <c r="AH14" s="78">
        <v>0</v>
      </c>
      <c r="AI14" s="78"/>
      <c r="AJ14" s="78"/>
      <c r="AK14" s="78"/>
      <c r="AL14" s="78"/>
      <c r="AM14" s="78"/>
      <c r="AN14" s="78"/>
      <c r="AO14" s="78">
        <f t="shared" si="7"/>
        <v>0</v>
      </c>
      <c r="AP14" s="78">
        <f>'[1]2016 ktgv kiadás_01'!$I$207</f>
        <v>0</v>
      </c>
      <c r="AQ14" s="78"/>
      <c r="AR14" s="78"/>
      <c r="AS14" s="78"/>
      <c r="AT14" s="78"/>
      <c r="AU14" s="78"/>
      <c r="AV14" s="78"/>
      <c r="AW14" s="78">
        <f t="shared" ref="AW14:AW23" si="9">AU14+AV14</f>
        <v>0</v>
      </c>
      <c r="AX14" s="78"/>
      <c r="AY14" s="78">
        <f t="shared" ref="AY14:AY40" si="10">AW14+AX14</f>
        <v>0</v>
      </c>
      <c r="AZ14" s="78">
        <f t="shared" si="8"/>
        <v>20000000</v>
      </c>
      <c r="BA14" s="78">
        <f t="shared" si="3"/>
        <v>28824389</v>
      </c>
      <c r="BB14" s="189">
        <v>48824389</v>
      </c>
      <c r="BC14" s="189">
        <f t="shared" si="4"/>
        <v>132212</v>
      </c>
      <c r="BD14" s="183">
        <f t="shared" si="5"/>
        <v>48956601</v>
      </c>
      <c r="BE14" s="176"/>
      <c r="BF14" s="176"/>
    </row>
    <row r="15" spans="1:58" s="7" customFormat="1" x14ac:dyDescent="0.25">
      <c r="A15" s="21" t="s">
        <v>8</v>
      </c>
      <c r="B15" s="117" t="s">
        <v>42</v>
      </c>
      <c r="C15" s="79">
        <f>C9+C10+C11+C12+C13</f>
        <v>397777274</v>
      </c>
      <c r="D15" s="79">
        <f>D13+D11+D10+D9</f>
        <v>36702699</v>
      </c>
      <c r="E15" s="79">
        <f t="shared" si="0"/>
        <v>434479973</v>
      </c>
      <c r="F15" s="79">
        <f>F11+F13</f>
        <v>46501602</v>
      </c>
      <c r="G15" s="79">
        <f t="shared" si="1"/>
        <v>480981575</v>
      </c>
      <c r="H15" s="79">
        <f t="shared" ref="H15:AU15" si="11">H9+H10+H11+H12+H13</f>
        <v>53462500</v>
      </c>
      <c r="I15" s="79"/>
      <c r="J15" s="79"/>
      <c r="K15" s="79">
        <f t="shared" si="11"/>
        <v>9144000</v>
      </c>
      <c r="L15" s="79"/>
      <c r="M15" s="79"/>
      <c r="N15" s="79">
        <f t="shared" si="11"/>
        <v>0</v>
      </c>
      <c r="O15" s="79"/>
      <c r="P15" s="79"/>
      <c r="Q15" s="79">
        <f t="shared" si="11"/>
        <v>29518610</v>
      </c>
      <c r="R15" s="79"/>
      <c r="S15" s="79"/>
      <c r="T15" s="79">
        <f t="shared" si="11"/>
        <v>4545730</v>
      </c>
      <c r="U15" s="79"/>
      <c r="V15" s="79"/>
      <c r="W15" s="79">
        <f t="shared" si="11"/>
        <v>12106406</v>
      </c>
      <c r="X15" s="79"/>
      <c r="Y15" s="79"/>
      <c r="Z15" s="79">
        <v>3047200</v>
      </c>
      <c r="AA15" s="79">
        <f t="shared" si="6"/>
        <v>3047200</v>
      </c>
      <c r="AB15" s="79">
        <f t="shared" ref="AB15" si="12">AB9+AB10+AB11+AB12+AB13</f>
        <v>22860000</v>
      </c>
      <c r="AC15" s="79"/>
      <c r="AD15" s="79"/>
      <c r="AE15" s="79">
        <f t="shared" si="11"/>
        <v>246985136</v>
      </c>
      <c r="AF15" s="79"/>
      <c r="AG15" s="79"/>
      <c r="AH15" s="79">
        <f t="shared" si="11"/>
        <v>30933750</v>
      </c>
      <c r="AI15" s="79"/>
      <c r="AJ15" s="79"/>
      <c r="AK15" s="79"/>
      <c r="AL15" s="79"/>
      <c r="AM15" s="79"/>
      <c r="AN15" s="79">
        <v>70625991</v>
      </c>
      <c r="AO15" s="79">
        <f t="shared" si="7"/>
        <v>70625991</v>
      </c>
      <c r="AP15" s="79">
        <f t="shared" si="11"/>
        <v>0</v>
      </c>
      <c r="AQ15" s="79"/>
      <c r="AR15" s="79"/>
      <c r="AS15" s="79"/>
      <c r="AT15" s="79"/>
      <c r="AU15" s="79">
        <f t="shared" si="11"/>
        <v>44468281</v>
      </c>
      <c r="AV15" s="79"/>
      <c r="AW15" s="79">
        <f t="shared" si="9"/>
        <v>44468281</v>
      </c>
      <c r="AX15" s="79"/>
      <c r="AY15" s="79">
        <f t="shared" si="10"/>
        <v>44468281</v>
      </c>
      <c r="AZ15" s="79">
        <f t="shared" si="8"/>
        <v>851801687</v>
      </c>
      <c r="BA15" s="79">
        <f t="shared" si="3"/>
        <v>36702699</v>
      </c>
      <c r="BB15" s="188">
        <v>888504386</v>
      </c>
      <c r="BC15" s="188">
        <f t="shared" si="4"/>
        <v>120174793</v>
      </c>
      <c r="BD15" s="182">
        <f t="shared" si="5"/>
        <v>1008679179</v>
      </c>
      <c r="BE15" s="84"/>
      <c r="BF15" s="84"/>
    </row>
    <row r="16" spans="1:58" x14ac:dyDescent="0.25">
      <c r="A16" s="118" t="s">
        <v>9</v>
      </c>
      <c r="B16" s="116" t="s">
        <v>43</v>
      </c>
      <c r="C16" s="78">
        <v>5313000</v>
      </c>
      <c r="D16" s="78">
        <v>0</v>
      </c>
      <c r="E16" s="78">
        <f t="shared" si="0"/>
        <v>5313000</v>
      </c>
      <c r="F16" s="78"/>
      <c r="G16" s="78">
        <f t="shared" si="1"/>
        <v>5313000</v>
      </c>
      <c r="H16" s="78"/>
      <c r="I16" s="78"/>
      <c r="J16" s="78"/>
      <c r="K16" s="78">
        <v>0</v>
      </c>
      <c r="L16" s="78"/>
      <c r="M16" s="78"/>
      <c r="N16" s="78">
        <v>0</v>
      </c>
      <c r="O16" s="78"/>
      <c r="P16" s="78"/>
      <c r="Q16" s="78"/>
      <c r="R16" s="78"/>
      <c r="S16" s="78"/>
      <c r="T16" s="78">
        <v>0</v>
      </c>
      <c r="U16" s="78"/>
      <c r="V16" s="78"/>
      <c r="W16" s="78">
        <v>0</v>
      </c>
      <c r="X16" s="78"/>
      <c r="Y16" s="78"/>
      <c r="Z16" s="78"/>
      <c r="AA16" s="78">
        <f t="shared" si="6"/>
        <v>0</v>
      </c>
      <c r="AB16" s="78">
        <v>0</v>
      </c>
      <c r="AC16" s="78"/>
      <c r="AD16" s="78"/>
      <c r="AE16" s="78">
        <v>0</v>
      </c>
      <c r="AF16" s="78"/>
      <c r="AG16" s="78"/>
      <c r="AH16" s="78">
        <v>0</v>
      </c>
      <c r="AI16" s="78"/>
      <c r="AJ16" s="78"/>
      <c r="AK16" s="78">
        <v>257839658</v>
      </c>
      <c r="AL16" s="78">
        <v>54379166</v>
      </c>
      <c r="AM16" s="78">
        <f>AK16+AL16</f>
        <v>312218824</v>
      </c>
      <c r="AN16" s="78">
        <v>15572335</v>
      </c>
      <c r="AO16" s="78">
        <f t="shared" si="7"/>
        <v>327791159</v>
      </c>
      <c r="AP16" s="78">
        <v>0</v>
      </c>
      <c r="AQ16" s="78"/>
      <c r="AR16" s="78"/>
      <c r="AS16" s="78"/>
      <c r="AT16" s="78"/>
      <c r="AU16" s="78">
        <v>0</v>
      </c>
      <c r="AV16" s="78"/>
      <c r="AW16" s="78">
        <f t="shared" si="9"/>
        <v>0</v>
      </c>
      <c r="AX16" s="78"/>
      <c r="AY16" s="78">
        <f t="shared" si="10"/>
        <v>0</v>
      </c>
      <c r="AZ16" s="78">
        <f t="shared" si="8"/>
        <v>263152658</v>
      </c>
      <c r="BA16" s="78">
        <f t="shared" si="3"/>
        <v>54379166</v>
      </c>
      <c r="BB16" s="189">
        <v>317531824</v>
      </c>
      <c r="BC16" s="189">
        <f t="shared" si="4"/>
        <v>15572335</v>
      </c>
      <c r="BD16" s="183">
        <f t="shared" si="5"/>
        <v>333104159</v>
      </c>
    </row>
    <row r="17" spans="1:58" x14ac:dyDescent="0.25">
      <c r="A17" s="118" t="s">
        <v>10</v>
      </c>
      <c r="B17" s="116" t="s">
        <v>44</v>
      </c>
      <c r="C17" s="78">
        <v>0</v>
      </c>
      <c r="D17" s="78"/>
      <c r="E17" s="78">
        <f t="shared" si="0"/>
        <v>0</v>
      </c>
      <c r="F17" s="78"/>
      <c r="G17" s="78">
        <f t="shared" si="1"/>
        <v>0</v>
      </c>
      <c r="H17" s="78"/>
      <c r="I17" s="78"/>
      <c r="J17" s="78"/>
      <c r="K17" s="78"/>
      <c r="L17" s="78"/>
      <c r="M17" s="78"/>
      <c r="N17" s="78">
        <v>0</v>
      </c>
      <c r="O17" s="78"/>
      <c r="P17" s="78"/>
      <c r="Q17" s="78">
        <v>0</v>
      </c>
      <c r="R17" s="78"/>
      <c r="S17" s="78"/>
      <c r="T17" s="78">
        <v>0</v>
      </c>
      <c r="U17" s="78"/>
      <c r="V17" s="78"/>
      <c r="W17" s="78">
        <v>0</v>
      </c>
      <c r="X17" s="78"/>
      <c r="Y17" s="78"/>
      <c r="Z17" s="78"/>
      <c r="AA17" s="78">
        <f t="shared" si="6"/>
        <v>0</v>
      </c>
      <c r="AB17" s="78">
        <v>0</v>
      </c>
      <c r="AC17" s="78"/>
      <c r="AD17" s="78"/>
      <c r="AE17" s="78">
        <v>0</v>
      </c>
      <c r="AF17" s="78"/>
      <c r="AG17" s="78"/>
      <c r="AH17" s="78">
        <v>0</v>
      </c>
      <c r="AI17" s="78"/>
      <c r="AJ17" s="78"/>
      <c r="AK17" s="78">
        <v>186847055</v>
      </c>
      <c r="AL17" s="78"/>
      <c r="AM17" s="78"/>
      <c r="AN17" s="78">
        <v>683214382</v>
      </c>
      <c r="AO17" s="78">
        <f t="shared" si="7"/>
        <v>683214382</v>
      </c>
      <c r="AP17" s="78">
        <v>0</v>
      </c>
      <c r="AQ17" s="78"/>
      <c r="AR17" s="78"/>
      <c r="AS17" s="78"/>
      <c r="AT17" s="78"/>
      <c r="AU17" s="78">
        <v>0</v>
      </c>
      <c r="AV17" s="78"/>
      <c r="AW17" s="78">
        <f t="shared" si="9"/>
        <v>0</v>
      </c>
      <c r="AX17" s="78"/>
      <c r="AY17" s="78">
        <f t="shared" si="10"/>
        <v>0</v>
      </c>
      <c r="AZ17" s="78">
        <f t="shared" si="8"/>
        <v>186847055</v>
      </c>
      <c r="BA17" s="78">
        <f t="shared" si="3"/>
        <v>0</v>
      </c>
      <c r="BB17" s="189">
        <v>186847055</v>
      </c>
      <c r="BC17" s="189">
        <f t="shared" si="4"/>
        <v>683214382</v>
      </c>
      <c r="BD17" s="183">
        <f t="shared" si="5"/>
        <v>870061437</v>
      </c>
    </row>
    <row r="18" spans="1:58" x14ac:dyDescent="0.25">
      <c r="A18" s="118" t="s">
        <v>11</v>
      </c>
      <c r="B18" s="116" t="s">
        <v>45</v>
      </c>
      <c r="C18" s="78">
        <v>0</v>
      </c>
      <c r="D18" s="78"/>
      <c r="E18" s="78">
        <f t="shared" si="0"/>
        <v>0</v>
      </c>
      <c r="F18" s="78"/>
      <c r="G18" s="78">
        <f t="shared" si="1"/>
        <v>0</v>
      </c>
      <c r="H18" s="78"/>
      <c r="I18" s="78"/>
      <c r="J18" s="78"/>
      <c r="K18" s="78">
        <v>0</v>
      </c>
      <c r="L18" s="78"/>
      <c r="M18" s="78"/>
      <c r="N18" s="78">
        <v>0</v>
      </c>
      <c r="O18" s="78"/>
      <c r="P18" s="78"/>
      <c r="Q18" s="78">
        <v>0</v>
      </c>
      <c r="R18" s="78"/>
      <c r="S18" s="78"/>
      <c r="T18" s="78">
        <v>1129585</v>
      </c>
      <c r="U18" s="78"/>
      <c r="V18" s="78"/>
      <c r="W18" s="78">
        <v>0</v>
      </c>
      <c r="X18" s="78"/>
      <c r="Y18" s="78"/>
      <c r="Z18" s="78"/>
      <c r="AA18" s="78">
        <f t="shared" si="6"/>
        <v>0</v>
      </c>
      <c r="AB18" s="78">
        <v>0</v>
      </c>
      <c r="AC18" s="78"/>
      <c r="AD18" s="78"/>
      <c r="AE18" s="78">
        <v>0</v>
      </c>
      <c r="AF18" s="78"/>
      <c r="AG18" s="78"/>
      <c r="AH18" s="78">
        <v>100000</v>
      </c>
      <c r="AI18" s="78"/>
      <c r="AJ18" s="78"/>
      <c r="AK18" s="78"/>
      <c r="AL18" s="78"/>
      <c r="AM18" s="78"/>
      <c r="AN18" s="78"/>
      <c r="AO18" s="78">
        <f t="shared" si="7"/>
        <v>0</v>
      </c>
      <c r="AP18" s="78">
        <v>0</v>
      </c>
      <c r="AQ18" s="78"/>
      <c r="AR18" s="78"/>
      <c r="AS18" s="78"/>
      <c r="AT18" s="78"/>
      <c r="AU18" s="78">
        <v>0</v>
      </c>
      <c r="AV18" s="78"/>
      <c r="AW18" s="78">
        <f t="shared" si="9"/>
        <v>0</v>
      </c>
      <c r="AX18" s="78"/>
      <c r="AY18" s="78">
        <f t="shared" si="10"/>
        <v>0</v>
      </c>
      <c r="AZ18" s="78">
        <f t="shared" si="8"/>
        <v>1229585</v>
      </c>
      <c r="BA18" s="78">
        <f t="shared" si="3"/>
        <v>0</v>
      </c>
      <c r="BB18" s="189">
        <v>1229585</v>
      </c>
      <c r="BC18" s="189">
        <f t="shared" si="4"/>
        <v>0</v>
      </c>
      <c r="BD18" s="183">
        <f t="shared" si="5"/>
        <v>1229585</v>
      </c>
    </row>
    <row r="19" spans="1:58" s="7" customFormat="1" x14ac:dyDescent="0.25">
      <c r="A19" s="21" t="s">
        <v>12</v>
      </c>
      <c r="B19" s="117" t="s">
        <v>46</v>
      </c>
      <c r="C19" s="79">
        <f>C16+C17+C18</f>
        <v>5313000</v>
      </c>
      <c r="D19" s="79">
        <v>0</v>
      </c>
      <c r="E19" s="79">
        <f t="shared" si="0"/>
        <v>5313000</v>
      </c>
      <c r="F19" s="79"/>
      <c r="G19" s="79">
        <f t="shared" si="1"/>
        <v>5313000</v>
      </c>
      <c r="H19" s="79">
        <f t="shared" ref="H19:AU19" si="13">H16+H17+H18</f>
        <v>0</v>
      </c>
      <c r="I19" s="79"/>
      <c r="J19" s="79"/>
      <c r="K19" s="79">
        <f t="shared" si="13"/>
        <v>0</v>
      </c>
      <c r="L19" s="79"/>
      <c r="M19" s="79"/>
      <c r="N19" s="79">
        <f t="shared" si="13"/>
        <v>0</v>
      </c>
      <c r="O19" s="79"/>
      <c r="P19" s="79"/>
      <c r="Q19" s="79">
        <f t="shared" si="13"/>
        <v>0</v>
      </c>
      <c r="R19" s="79"/>
      <c r="S19" s="79"/>
      <c r="T19" s="79">
        <f t="shared" si="13"/>
        <v>1129585</v>
      </c>
      <c r="U19" s="79"/>
      <c r="V19" s="79"/>
      <c r="W19" s="79">
        <f t="shared" si="13"/>
        <v>0</v>
      </c>
      <c r="X19" s="79"/>
      <c r="Y19" s="79"/>
      <c r="Z19" s="79"/>
      <c r="AA19" s="79">
        <f t="shared" si="6"/>
        <v>0</v>
      </c>
      <c r="AB19" s="79">
        <f t="shared" ref="AB19" si="14">AB16+AB17+AB18</f>
        <v>0</v>
      </c>
      <c r="AC19" s="79"/>
      <c r="AD19" s="79"/>
      <c r="AE19" s="79">
        <f t="shared" si="13"/>
        <v>0</v>
      </c>
      <c r="AF19" s="79"/>
      <c r="AG19" s="79"/>
      <c r="AH19" s="79">
        <f t="shared" si="13"/>
        <v>100000</v>
      </c>
      <c r="AI19" s="79"/>
      <c r="AJ19" s="79"/>
      <c r="AK19" s="79">
        <f>SUM(AK16:AK18)</f>
        <v>444686713</v>
      </c>
      <c r="AL19" s="79">
        <f>SUM(AL16:AL18)</f>
        <v>54379166</v>
      </c>
      <c r="AM19" s="79">
        <f>SUM(AM16:AM18)</f>
        <v>312218824</v>
      </c>
      <c r="AN19" s="79">
        <f>SUM(AN16:AN18)</f>
        <v>698786717</v>
      </c>
      <c r="AO19" s="79">
        <f t="shared" si="7"/>
        <v>1011005541</v>
      </c>
      <c r="AP19" s="79">
        <f t="shared" si="13"/>
        <v>0</v>
      </c>
      <c r="AQ19" s="79"/>
      <c r="AR19" s="79"/>
      <c r="AS19" s="79"/>
      <c r="AT19" s="79"/>
      <c r="AU19" s="79">
        <f t="shared" si="13"/>
        <v>0</v>
      </c>
      <c r="AV19" s="79"/>
      <c r="AW19" s="79">
        <f t="shared" si="9"/>
        <v>0</v>
      </c>
      <c r="AX19" s="79"/>
      <c r="AY19" s="79">
        <f t="shared" si="10"/>
        <v>0</v>
      </c>
      <c r="AZ19" s="79">
        <f t="shared" si="8"/>
        <v>451229298</v>
      </c>
      <c r="BA19" s="79">
        <f t="shared" si="3"/>
        <v>54379166</v>
      </c>
      <c r="BB19" s="188">
        <v>505608464</v>
      </c>
      <c r="BC19" s="188">
        <f t="shared" si="4"/>
        <v>698786717</v>
      </c>
      <c r="BD19" s="182">
        <f t="shared" si="5"/>
        <v>1204395181</v>
      </c>
      <c r="BE19" s="84"/>
      <c r="BF19" s="84"/>
    </row>
    <row r="20" spans="1:58" s="7" customFormat="1" x14ac:dyDescent="0.25">
      <c r="A20" s="21" t="s">
        <v>13</v>
      </c>
      <c r="B20" s="117" t="s">
        <v>67</v>
      </c>
      <c r="C20" s="79">
        <v>0</v>
      </c>
      <c r="D20" s="79">
        <v>0</v>
      </c>
      <c r="E20" s="79">
        <f t="shared" si="0"/>
        <v>0</v>
      </c>
      <c r="F20" s="79"/>
      <c r="G20" s="79">
        <f t="shared" si="1"/>
        <v>0</v>
      </c>
      <c r="H20" s="79">
        <v>0</v>
      </c>
      <c r="I20" s="79"/>
      <c r="J20" s="79"/>
      <c r="K20" s="79">
        <v>0</v>
      </c>
      <c r="L20" s="79"/>
      <c r="M20" s="79"/>
      <c r="N20" s="79">
        <v>0</v>
      </c>
      <c r="O20" s="79"/>
      <c r="P20" s="79"/>
      <c r="Q20" s="79">
        <v>0</v>
      </c>
      <c r="R20" s="79"/>
      <c r="S20" s="79"/>
      <c r="T20" s="79">
        <v>0</v>
      </c>
      <c r="U20" s="79"/>
      <c r="V20" s="79"/>
      <c r="W20" s="79">
        <v>0</v>
      </c>
      <c r="X20" s="79"/>
      <c r="Y20" s="79"/>
      <c r="Z20" s="79"/>
      <c r="AA20" s="79">
        <f t="shared" si="6"/>
        <v>0</v>
      </c>
      <c r="AB20" s="79">
        <v>0</v>
      </c>
      <c r="AC20" s="79"/>
      <c r="AD20" s="79"/>
      <c r="AE20" s="79">
        <v>0</v>
      </c>
      <c r="AF20" s="79"/>
      <c r="AG20" s="79"/>
      <c r="AH20" s="79">
        <v>0</v>
      </c>
      <c r="AI20" s="79"/>
      <c r="AJ20" s="79"/>
      <c r="AK20" s="79"/>
      <c r="AL20" s="79"/>
      <c r="AM20" s="79"/>
      <c r="AN20" s="79"/>
      <c r="AO20" s="79">
        <f t="shared" si="7"/>
        <v>0</v>
      </c>
      <c r="AP20" s="79">
        <v>41469174</v>
      </c>
      <c r="AQ20" s="79"/>
      <c r="AR20" s="79">
        <f>AP20+AQ20</f>
        <v>41469174</v>
      </c>
      <c r="AS20" s="79"/>
      <c r="AT20" s="79">
        <f>AR20+AS20</f>
        <v>41469174</v>
      </c>
      <c r="AU20" s="79">
        <f>SUM(AU21)</f>
        <v>1071024930</v>
      </c>
      <c r="AV20" s="79"/>
      <c r="AW20" s="79">
        <f t="shared" si="9"/>
        <v>1071024930</v>
      </c>
      <c r="AX20" s="79">
        <v>1579000</v>
      </c>
      <c r="AY20" s="79">
        <f t="shared" si="10"/>
        <v>1072603930</v>
      </c>
      <c r="AZ20" s="79">
        <f>AU20+AP20</f>
        <v>1112494104</v>
      </c>
      <c r="BA20" s="79">
        <f t="shared" si="3"/>
        <v>0</v>
      </c>
      <c r="BB20" s="188">
        <v>1112494104</v>
      </c>
      <c r="BC20" s="188">
        <f t="shared" si="4"/>
        <v>1579000</v>
      </c>
      <c r="BD20" s="182">
        <f t="shared" si="5"/>
        <v>1114073104</v>
      </c>
      <c r="BE20" s="84"/>
      <c r="BF20" s="84"/>
    </row>
    <row r="21" spans="1:58" s="24" customFormat="1" ht="24" x14ac:dyDescent="0.25">
      <c r="A21" s="31" t="s">
        <v>14</v>
      </c>
      <c r="B21" s="215" t="s">
        <v>83</v>
      </c>
      <c r="C21" s="81">
        <v>0</v>
      </c>
      <c r="D21" s="80"/>
      <c r="E21" s="78">
        <f t="shared" si="0"/>
        <v>0</v>
      </c>
      <c r="F21" s="78"/>
      <c r="G21" s="78">
        <f t="shared" si="1"/>
        <v>0</v>
      </c>
      <c r="H21" s="81">
        <v>0</v>
      </c>
      <c r="I21" s="80"/>
      <c r="J21" s="78"/>
      <c r="K21" s="81">
        <v>0</v>
      </c>
      <c r="L21" s="80"/>
      <c r="M21" s="78"/>
      <c r="N21" s="81">
        <v>0</v>
      </c>
      <c r="O21" s="80"/>
      <c r="P21" s="78"/>
      <c r="Q21" s="81">
        <v>0</v>
      </c>
      <c r="R21" s="80"/>
      <c r="S21" s="78"/>
      <c r="T21" s="81">
        <v>0</v>
      </c>
      <c r="U21" s="80"/>
      <c r="V21" s="78"/>
      <c r="W21" s="81">
        <v>0</v>
      </c>
      <c r="X21" s="80"/>
      <c r="Y21" s="78"/>
      <c r="Z21" s="78"/>
      <c r="AA21" s="78">
        <f t="shared" si="6"/>
        <v>0</v>
      </c>
      <c r="AB21" s="81">
        <v>0</v>
      </c>
      <c r="AC21" s="80"/>
      <c r="AD21" s="78"/>
      <c r="AE21" s="81">
        <v>0</v>
      </c>
      <c r="AF21" s="80"/>
      <c r="AG21" s="78"/>
      <c r="AH21" s="81">
        <v>0</v>
      </c>
      <c r="AI21" s="80"/>
      <c r="AJ21" s="78"/>
      <c r="AK21" s="78"/>
      <c r="AL21" s="78"/>
      <c r="AM21" s="78"/>
      <c r="AN21" s="78"/>
      <c r="AO21" s="78">
        <f t="shared" si="7"/>
        <v>0</v>
      </c>
      <c r="AP21" s="81">
        <v>41469174</v>
      </c>
      <c r="AQ21" s="80"/>
      <c r="AR21" s="79">
        <f t="shared" ref="AR21:AR23" si="15">AP21+AQ21</f>
        <v>41469174</v>
      </c>
      <c r="AS21" s="79"/>
      <c r="AT21" s="79">
        <f t="shared" ref="AT21:AT41" si="16">AR21+AS21</f>
        <v>41469174</v>
      </c>
      <c r="AU21" s="80">
        <v>1071024930</v>
      </c>
      <c r="AV21" s="80"/>
      <c r="AW21" s="78">
        <f t="shared" si="9"/>
        <v>1071024930</v>
      </c>
      <c r="AX21" s="78">
        <v>1579000</v>
      </c>
      <c r="AY21" s="78">
        <f t="shared" si="10"/>
        <v>1072603930</v>
      </c>
      <c r="AZ21" s="78">
        <f>AP21+AU21</f>
        <v>1112494104</v>
      </c>
      <c r="BA21" s="78">
        <f t="shared" si="3"/>
        <v>0</v>
      </c>
      <c r="BB21" s="189">
        <v>1112494104</v>
      </c>
      <c r="BC21" s="189">
        <f t="shared" si="4"/>
        <v>1579000</v>
      </c>
      <c r="BD21" s="183">
        <f t="shared" si="5"/>
        <v>1114073104</v>
      </c>
      <c r="BE21" s="176"/>
      <c r="BF21" s="176"/>
    </row>
    <row r="22" spans="1:58" s="24" customFormat="1" ht="13.8" x14ac:dyDescent="0.25">
      <c r="A22" s="31"/>
      <c r="B22" s="214"/>
      <c r="C22" s="81"/>
      <c r="D22" s="80"/>
      <c r="E22" s="78">
        <f t="shared" si="0"/>
        <v>0</v>
      </c>
      <c r="F22" s="78"/>
      <c r="G22" s="78">
        <f t="shared" si="1"/>
        <v>0</v>
      </c>
      <c r="H22" s="81"/>
      <c r="I22" s="80"/>
      <c r="J22" s="78"/>
      <c r="K22" s="81"/>
      <c r="L22" s="80"/>
      <c r="M22" s="78"/>
      <c r="N22" s="81"/>
      <c r="O22" s="80"/>
      <c r="P22" s="78"/>
      <c r="Q22" s="81"/>
      <c r="R22" s="80"/>
      <c r="S22" s="78"/>
      <c r="T22" s="81"/>
      <c r="U22" s="80"/>
      <c r="V22" s="78"/>
      <c r="W22" s="81"/>
      <c r="X22" s="80"/>
      <c r="Y22" s="78"/>
      <c r="Z22" s="78"/>
      <c r="AA22" s="78">
        <f t="shared" si="6"/>
        <v>0</v>
      </c>
      <c r="AB22" s="81"/>
      <c r="AC22" s="80"/>
      <c r="AD22" s="78"/>
      <c r="AE22" s="81"/>
      <c r="AF22" s="80"/>
      <c r="AG22" s="78"/>
      <c r="AH22" s="81"/>
      <c r="AI22" s="80"/>
      <c r="AJ22" s="78"/>
      <c r="AK22" s="78"/>
      <c r="AL22" s="78"/>
      <c r="AM22" s="78"/>
      <c r="AN22" s="78"/>
      <c r="AO22" s="78">
        <f t="shared" si="7"/>
        <v>0</v>
      </c>
      <c r="AP22" s="81"/>
      <c r="AQ22" s="80"/>
      <c r="AR22" s="79">
        <f t="shared" si="15"/>
        <v>0</v>
      </c>
      <c r="AS22" s="79"/>
      <c r="AT22" s="79">
        <f t="shared" si="16"/>
        <v>0</v>
      </c>
      <c r="AU22" s="80"/>
      <c r="AV22" s="80"/>
      <c r="AW22" s="78">
        <f t="shared" si="9"/>
        <v>0</v>
      </c>
      <c r="AX22" s="78"/>
      <c r="AY22" s="78">
        <f t="shared" si="10"/>
        <v>0</v>
      </c>
      <c r="AZ22" s="78">
        <f t="shared" si="8"/>
        <v>0</v>
      </c>
      <c r="BA22" s="78">
        <f t="shared" si="3"/>
        <v>0</v>
      </c>
      <c r="BB22" s="189">
        <v>0</v>
      </c>
      <c r="BC22" s="189">
        <f t="shared" si="4"/>
        <v>0</v>
      </c>
      <c r="BD22" s="183">
        <f t="shared" si="5"/>
        <v>0</v>
      </c>
      <c r="BE22" s="176"/>
      <c r="BF22" s="176"/>
    </row>
    <row r="23" spans="1:58" s="7" customFormat="1" x14ac:dyDescent="0.25">
      <c r="A23" s="21" t="s">
        <v>15</v>
      </c>
      <c r="B23" s="117" t="s">
        <v>47</v>
      </c>
      <c r="C23" s="79">
        <f t="shared" ref="C23:W23" si="17">C15+C19+C20</f>
        <v>403090274</v>
      </c>
      <c r="D23" s="79">
        <f>D15+D19+D20</f>
        <v>36702699</v>
      </c>
      <c r="E23" s="79">
        <f t="shared" si="0"/>
        <v>439792973</v>
      </c>
      <c r="F23" s="79">
        <f>SUM(F15:F22)</f>
        <v>46501602</v>
      </c>
      <c r="G23" s="79">
        <f t="shared" si="1"/>
        <v>486294575</v>
      </c>
      <c r="H23" s="79">
        <f t="shared" si="17"/>
        <v>53462500</v>
      </c>
      <c r="I23" s="79"/>
      <c r="J23" s="79"/>
      <c r="K23" s="79">
        <f t="shared" si="17"/>
        <v>9144000</v>
      </c>
      <c r="L23" s="79"/>
      <c r="M23" s="79"/>
      <c r="N23" s="79">
        <f t="shared" si="17"/>
        <v>0</v>
      </c>
      <c r="O23" s="79"/>
      <c r="P23" s="79"/>
      <c r="Q23" s="79">
        <f t="shared" si="17"/>
        <v>29518610</v>
      </c>
      <c r="R23" s="79"/>
      <c r="S23" s="79"/>
      <c r="T23" s="79">
        <f t="shared" si="17"/>
        <v>5675315</v>
      </c>
      <c r="U23" s="79"/>
      <c r="V23" s="79"/>
      <c r="W23" s="79">
        <f t="shared" si="17"/>
        <v>12106406</v>
      </c>
      <c r="X23" s="79"/>
      <c r="Y23" s="79"/>
      <c r="Z23" s="79">
        <v>3047200</v>
      </c>
      <c r="AA23" s="79">
        <f t="shared" si="6"/>
        <v>3047200</v>
      </c>
      <c r="AB23" s="79">
        <f t="shared" ref="AB23:AP23" si="18">AB15+AB19+AB20</f>
        <v>22860000</v>
      </c>
      <c r="AC23" s="79"/>
      <c r="AD23" s="79"/>
      <c r="AE23" s="79">
        <f t="shared" si="18"/>
        <v>246985136</v>
      </c>
      <c r="AF23" s="79"/>
      <c r="AG23" s="79"/>
      <c r="AH23" s="79">
        <f t="shared" si="18"/>
        <v>31033750</v>
      </c>
      <c r="AI23" s="79"/>
      <c r="AJ23" s="79"/>
      <c r="AK23" s="79">
        <f>SUM(AK19:AK22)</f>
        <v>444686713</v>
      </c>
      <c r="AL23" s="79">
        <f>SUM(AL19:AL22)</f>
        <v>54379166</v>
      </c>
      <c r="AM23" s="79">
        <f>SUM(AM19:AM22)</f>
        <v>312218824</v>
      </c>
      <c r="AN23" s="79">
        <f>AN15+AN19</f>
        <v>769412708</v>
      </c>
      <c r="AO23" s="79">
        <f t="shared" si="7"/>
        <v>1081631532</v>
      </c>
      <c r="AP23" s="79">
        <f t="shared" si="18"/>
        <v>41469174</v>
      </c>
      <c r="AQ23" s="79"/>
      <c r="AR23" s="79">
        <f t="shared" si="15"/>
        <v>41469174</v>
      </c>
      <c r="AS23" s="79"/>
      <c r="AT23" s="79">
        <f t="shared" si="16"/>
        <v>41469174</v>
      </c>
      <c r="AU23" s="79">
        <f>AU20+AU15</f>
        <v>1115493211</v>
      </c>
      <c r="AV23" s="79"/>
      <c r="AW23" s="79">
        <f t="shared" si="9"/>
        <v>1115493211</v>
      </c>
      <c r="AX23" s="79">
        <v>1579000</v>
      </c>
      <c r="AY23" s="79">
        <f t="shared" si="10"/>
        <v>1117072211</v>
      </c>
      <c r="AZ23" s="79">
        <f t="shared" si="8"/>
        <v>2415525089</v>
      </c>
      <c r="BA23" s="79">
        <f t="shared" si="3"/>
        <v>91081865</v>
      </c>
      <c r="BB23" s="188">
        <v>2506606954</v>
      </c>
      <c r="BC23" s="188">
        <f t="shared" si="4"/>
        <v>820540510</v>
      </c>
      <c r="BD23" s="182">
        <f t="shared" si="5"/>
        <v>3327147464</v>
      </c>
      <c r="BE23" s="83"/>
      <c r="BF23" s="84"/>
    </row>
    <row r="24" spans="1:58" ht="13.8" x14ac:dyDescent="0.25">
      <c r="A24" s="233" t="s">
        <v>54</v>
      </c>
      <c r="B24" s="274"/>
      <c r="C24" s="79"/>
      <c r="D24" s="79"/>
      <c r="E24" s="78">
        <f t="shared" si="0"/>
        <v>0</v>
      </c>
      <c r="F24" s="78"/>
      <c r="G24" s="78">
        <f t="shared" si="1"/>
        <v>0</v>
      </c>
      <c r="H24" s="79"/>
      <c r="I24" s="79"/>
      <c r="J24" s="78"/>
      <c r="K24" s="79"/>
      <c r="L24" s="79"/>
      <c r="M24" s="78"/>
      <c r="N24" s="79"/>
      <c r="O24" s="79"/>
      <c r="P24" s="78"/>
      <c r="Q24" s="79"/>
      <c r="R24" s="79"/>
      <c r="S24" s="78"/>
      <c r="T24" s="79"/>
      <c r="U24" s="79"/>
      <c r="V24" s="78"/>
      <c r="W24" s="79"/>
      <c r="X24" s="79"/>
      <c r="Y24" s="78"/>
      <c r="Z24" s="78"/>
      <c r="AA24" s="78">
        <f t="shared" si="6"/>
        <v>0</v>
      </c>
      <c r="AB24" s="79"/>
      <c r="AC24" s="79"/>
      <c r="AD24" s="78"/>
      <c r="AE24" s="79"/>
      <c r="AF24" s="79"/>
      <c r="AG24" s="78"/>
      <c r="AH24" s="79"/>
      <c r="AI24" s="79"/>
      <c r="AJ24" s="78"/>
      <c r="AK24" s="78"/>
      <c r="AL24" s="78"/>
      <c r="AM24" s="78"/>
      <c r="AN24" s="78"/>
      <c r="AO24" s="78">
        <f t="shared" si="7"/>
        <v>0</v>
      </c>
      <c r="AP24" s="79"/>
      <c r="AQ24" s="79"/>
      <c r="AR24" s="78"/>
      <c r="AS24" s="78"/>
      <c r="AT24" s="79">
        <f t="shared" si="16"/>
        <v>0</v>
      </c>
      <c r="AU24" s="79"/>
      <c r="AV24" s="79"/>
      <c r="AW24" s="78"/>
      <c r="AX24" s="78"/>
      <c r="AY24" s="78">
        <f t="shared" si="10"/>
        <v>0</v>
      </c>
      <c r="AZ24" s="78">
        <f t="shared" si="8"/>
        <v>0</v>
      </c>
      <c r="BA24" s="78">
        <f t="shared" si="3"/>
        <v>0</v>
      </c>
      <c r="BB24" s="189">
        <v>0</v>
      </c>
      <c r="BC24" s="189">
        <f t="shared" si="4"/>
        <v>0</v>
      </c>
      <c r="BD24" s="183">
        <f t="shared" si="5"/>
        <v>0</v>
      </c>
    </row>
    <row r="25" spans="1:58" x14ac:dyDescent="0.25">
      <c r="A25" s="118" t="s">
        <v>16</v>
      </c>
      <c r="B25" s="116" t="s">
        <v>72</v>
      </c>
      <c r="C25" s="78"/>
      <c r="D25" s="78"/>
      <c r="E25" s="78">
        <f t="shared" si="0"/>
        <v>0</v>
      </c>
      <c r="F25" s="78"/>
      <c r="G25" s="78">
        <f t="shared" si="1"/>
        <v>0</v>
      </c>
      <c r="H25" s="78">
        <v>0</v>
      </c>
      <c r="I25" s="78"/>
      <c r="J25" s="78"/>
      <c r="K25" s="78">
        <f>'[1]2016 ktgv bevétel_02'!$G$19</f>
        <v>0</v>
      </c>
      <c r="L25" s="78"/>
      <c r="M25" s="78"/>
      <c r="N25" s="78">
        <f>'[1]2016 ktgv bevétel_02'!$G$19</f>
        <v>0</v>
      </c>
      <c r="O25" s="78"/>
      <c r="P25" s="78"/>
      <c r="Q25" s="78">
        <f>'[1]2016 ktgv bevétel_02'!$G$19</f>
        <v>0</v>
      </c>
      <c r="R25" s="78"/>
      <c r="S25" s="78"/>
      <c r="T25" s="78">
        <v>0</v>
      </c>
      <c r="U25" s="78"/>
      <c r="V25" s="78"/>
      <c r="W25" s="78"/>
      <c r="X25" s="78">
        <v>4214015</v>
      </c>
      <c r="Y25" s="78">
        <f>3053000+1161015</f>
        <v>4214015</v>
      </c>
      <c r="Z25" s="78">
        <v>3047200</v>
      </c>
      <c r="AA25" s="78">
        <f t="shared" si="6"/>
        <v>7261215</v>
      </c>
      <c r="AB25" s="78">
        <v>0</v>
      </c>
      <c r="AC25" s="78"/>
      <c r="AD25" s="78"/>
      <c r="AE25" s="78">
        <f>'[1]2016 ktgv bevétel_02'!$G$19</f>
        <v>0</v>
      </c>
      <c r="AF25" s="78"/>
      <c r="AG25" s="78"/>
      <c r="AH25" s="78">
        <f>'[1]2016 ktgv bevétel_02'!$G$19</f>
        <v>0</v>
      </c>
      <c r="AI25" s="78"/>
      <c r="AJ25" s="78"/>
      <c r="AK25" s="78"/>
      <c r="AL25" s="78"/>
      <c r="AM25" s="78"/>
      <c r="AN25" s="78"/>
      <c r="AO25" s="78">
        <f t="shared" si="7"/>
        <v>0</v>
      </c>
      <c r="AP25" s="78">
        <v>1135097403</v>
      </c>
      <c r="AQ25" s="78">
        <v>101240</v>
      </c>
      <c r="AR25" s="78">
        <f>AP25+AQ25</f>
        <v>1135198643</v>
      </c>
      <c r="AS25" s="78">
        <f>48080602+70625991</f>
        <v>118706593</v>
      </c>
      <c r="AT25" s="79">
        <f t="shared" si="16"/>
        <v>1253905236</v>
      </c>
      <c r="AU25" s="78">
        <v>0</v>
      </c>
      <c r="AV25" s="78">
        <v>0</v>
      </c>
      <c r="AW25" s="78"/>
      <c r="AX25" s="78"/>
      <c r="AY25" s="78">
        <f t="shared" si="10"/>
        <v>0</v>
      </c>
      <c r="AZ25" s="78">
        <f t="shared" si="8"/>
        <v>1135097403</v>
      </c>
      <c r="BA25" s="78">
        <f t="shared" si="3"/>
        <v>4315255</v>
      </c>
      <c r="BB25" s="189">
        <v>1139412658</v>
      </c>
      <c r="BC25" s="189">
        <f t="shared" si="4"/>
        <v>121753793</v>
      </c>
      <c r="BD25" s="183">
        <f t="shared" si="5"/>
        <v>1261166451</v>
      </c>
      <c r="BE25" s="177"/>
    </row>
    <row r="26" spans="1:58" s="24" customFormat="1" x14ac:dyDescent="0.25">
      <c r="A26" s="31" t="s">
        <v>17</v>
      </c>
      <c r="B26" s="214" t="s">
        <v>73</v>
      </c>
      <c r="C26" s="81">
        <v>0</v>
      </c>
      <c r="D26" s="81"/>
      <c r="E26" s="78">
        <f t="shared" si="0"/>
        <v>0</v>
      </c>
      <c r="F26" s="78"/>
      <c r="G26" s="78">
        <f t="shared" si="1"/>
        <v>0</v>
      </c>
      <c r="H26" s="81">
        <v>0</v>
      </c>
      <c r="I26" s="81"/>
      <c r="J26" s="78"/>
      <c r="K26" s="81">
        <v>0</v>
      </c>
      <c r="L26" s="81"/>
      <c r="M26" s="78"/>
      <c r="N26" s="81">
        <v>0</v>
      </c>
      <c r="O26" s="81"/>
      <c r="P26" s="78"/>
      <c r="Q26" s="81">
        <v>0</v>
      </c>
      <c r="R26" s="81"/>
      <c r="S26" s="78"/>
      <c r="T26" s="81">
        <v>0</v>
      </c>
      <c r="U26" s="81"/>
      <c r="V26" s="78"/>
      <c r="W26" s="79">
        <v>0</v>
      </c>
      <c r="X26" s="81"/>
      <c r="Y26" s="78"/>
      <c r="Z26" s="78"/>
      <c r="AA26" s="78">
        <f t="shared" si="6"/>
        <v>0</v>
      </c>
      <c r="AB26" s="81">
        <v>0</v>
      </c>
      <c r="AC26" s="81"/>
      <c r="AD26" s="78"/>
      <c r="AE26" s="81">
        <v>0</v>
      </c>
      <c r="AF26" s="81"/>
      <c r="AG26" s="78"/>
      <c r="AH26" s="81">
        <v>0</v>
      </c>
      <c r="AI26" s="81"/>
      <c r="AJ26" s="78"/>
      <c r="AK26" s="78"/>
      <c r="AL26" s="78"/>
      <c r="AM26" s="78"/>
      <c r="AN26" s="78"/>
      <c r="AO26" s="78">
        <f t="shared" si="7"/>
        <v>0</v>
      </c>
      <c r="AP26" s="81">
        <v>1120677403</v>
      </c>
      <c r="AQ26" s="81">
        <v>101240</v>
      </c>
      <c r="AR26" s="78">
        <f>AP26+AQ26</f>
        <v>1120778643</v>
      </c>
      <c r="AS26" s="78">
        <v>48080602</v>
      </c>
      <c r="AT26" s="79">
        <f t="shared" si="16"/>
        <v>1168859245</v>
      </c>
      <c r="AU26" s="81">
        <v>0</v>
      </c>
      <c r="AV26" s="81"/>
      <c r="AW26" s="78"/>
      <c r="AX26" s="78"/>
      <c r="AY26" s="78">
        <f t="shared" si="10"/>
        <v>0</v>
      </c>
      <c r="AZ26" s="78">
        <f t="shared" si="8"/>
        <v>1120677403</v>
      </c>
      <c r="BA26" s="78">
        <f t="shared" si="3"/>
        <v>101240</v>
      </c>
      <c r="BB26" s="189">
        <v>1120778643</v>
      </c>
      <c r="BC26" s="189">
        <f t="shared" si="4"/>
        <v>48080602</v>
      </c>
      <c r="BD26" s="183">
        <f t="shared" si="5"/>
        <v>1168859245</v>
      </c>
      <c r="BE26" s="178"/>
      <c r="BF26" s="176"/>
    </row>
    <row r="27" spans="1:58" x14ac:dyDescent="0.25">
      <c r="A27" s="118" t="s">
        <v>18</v>
      </c>
      <c r="B27" s="116" t="s">
        <v>39</v>
      </c>
      <c r="C27" s="78">
        <v>0</v>
      </c>
      <c r="D27" s="79"/>
      <c r="E27" s="78">
        <f t="shared" si="0"/>
        <v>0</v>
      </c>
      <c r="F27" s="78"/>
      <c r="G27" s="78">
        <f t="shared" si="1"/>
        <v>0</v>
      </c>
      <c r="H27" s="78">
        <v>0</v>
      </c>
      <c r="I27" s="78"/>
      <c r="J27" s="78"/>
      <c r="K27" s="78">
        <v>0</v>
      </c>
      <c r="L27" s="79"/>
      <c r="M27" s="78"/>
      <c r="N27" s="78">
        <v>274557643</v>
      </c>
      <c r="O27" s="79"/>
      <c r="P27" s="78"/>
      <c r="Q27" s="78">
        <v>0</v>
      </c>
      <c r="R27" s="79"/>
      <c r="S27" s="78"/>
      <c r="T27" s="78">
        <v>0</v>
      </c>
      <c r="U27" s="79"/>
      <c r="V27" s="78"/>
      <c r="W27" s="78">
        <v>0</v>
      </c>
      <c r="X27" s="79"/>
      <c r="Y27" s="78"/>
      <c r="Z27" s="78"/>
      <c r="AA27" s="78">
        <f t="shared" si="6"/>
        <v>0</v>
      </c>
      <c r="AB27" s="78">
        <v>0</v>
      </c>
      <c r="AC27" s="79"/>
      <c r="AD27" s="78"/>
      <c r="AE27" s="78">
        <v>0</v>
      </c>
      <c r="AF27" s="79"/>
      <c r="AG27" s="78"/>
      <c r="AH27" s="78">
        <v>0</v>
      </c>
      <c r="AI27" s="79"/>
      <c r="AJ27" s="78"/>
      <c r="AK27" s="78"/>
      <c r="AL27" s="78"/>
      <c r="AM27" s="78"/>
      <c r="AN27" s="78"/>
      <c r="AO27" s="78">
        <f t="shared" si="7"/>
        <v>0</v>
      </c>
      <c r="AP27" s="78">
        <v>0</v>
      </c>
      <c r="AQ27" s="79"/>
      <c r="AR27" s="78"/>
      <c r="AS27" s="78"/>
      <c r="AT27" s="79">
        <f t="shared" si="16"/>
        <v>0</v>
      </c>
      <c r="AU27" s="78">
        <v>0</v>
      </c>
      <c r="AV27" s="79"/>
      <c r="AW27" s="78"/>
      <c r="AX27" s="78"/>
      <c r="AY27" s="78">
        <f t="shared" si="10"/>
        <v>0</v>
      </c>
      <c r="AZ27" s="78">
        <f t="shared" si="8"/>
        <v>274557643</v>
      </c>
      <c r="BA27" s="78">
        <f t="shared" si="3"/>
        <v>0</v>
      </c>
      <c r="BB27" s="189">
        <v>274557643</v>
      </c>
      <c r="BC27" s="189">
        <f t="shared" si="4"/>
        <v>0</v>
      </c>
      <c r="BD27" s="183">
        <f t="shared" si="5"/>
        <v>274557643</v>
      </c>
    </row>
    <row r="28" spans="1:58" s="77" customFormat="1" x14ac:dyDescent="0.25">
      <c r="A28" s="115" t="s">
        <v>19</v>
      </c>
      <c r="B28" s="116" t="s">
        <v>48</v>
      </c>
      <c r="C28" s="78">
        <v>40359955</v>
      </c>
      <c r="D28" s="78">
        <v>7395332</v>
      </c>
      <c r="E28" s="78">
        <f t="shared" si="0"/>
        <v>47755287</v>
      </c>
      <c r="F28" s="78"/>
      <c r="G28" s="78">
        <f t="shared" si="1"/>
        <v>47755287</v>
      </c>
      <c r="H28" s="78">
        <v>105412458</v>
      </c>
      <c r="I28" s="78">
        <v>5073963</v>
      </c>
      <c r="J28" s="78">
        <f>H28+I28</f>
        <v>110486421</v>
      </c>
      <c r="K28" s="78">
        <v>0</v>
      </c>
      <c r="L28" s="78"/>
      <c r="M28" s="78"/>
      <c r="N28" s="78"/>
      <c r="O28" s="78"/>
      <c r="P28" s="78"/>
      <c r="Q28" s="78">
        <v>0</v>
      </c>
      <c r="R28" s="78"/>
      <c r="S28" s="78"/>
      <c r="T28" s="78"/>
      <c r="U28" s="78"/>
      <c r="V28" s="78"/>
      <c r="W28" s="78">
        <v>0</v>
      </c>
      <c r="X28" s="78"/>
      <c r="Y28" s="78"/>
      <c r="Z28" s="78"/>
      <c r="AA28" s="78">
        <f t="shared" si="6"/>
        <v>0</v>
      </c>
      <c r="AB28" s="78">
        <v>0</v>
      </c>
      <c r="AC28" s="78"/>
      <c r="AD28" s="78"/>
      <c r="AE28" s="78">
        <v>31301100</v>
      </c>
      <c r="AF28" s="78"/>
      <c r="AG28" s="78"/>
      <c r="AH28" s="78">
        <v>0</v>
      </c>
      <c r="AI28" s="78"/>
      <c r="AJ28" s="78"/>
      <c r="AK28" s="78"/>
      <c r="AL28" s="78"/>
      <c r="AM28" s="78"/>
      <c r="AN28" s="78"/>
      <c r="AO28" s="78">
        <f t="shared" si="7"/>
        <v>0</v>
      </c>
      <c r="AP28" s="78">
        <v>0</v>
      </c>
      <c r="AQ28" s="78"/>
      <c r="AR28" s="78"/>
      <c r="AS28" s="78"/>
      <c r="AT28" s="79">
        <f t="shared" si="16"/>
        <v>0</v>
      </c>
      <c r="AU28" s="78">
        <v>0</v>
      </c>
      <c r="AV28" s="78"/>
      <c r="AW28" s="78"/>
      <c r="AX28" s="78"/>
      <c r="AY28" s="78">
        <f t="shared" si="10"/>
        <v>0</v>
      </c>
      <c r="AZ28" s="78">
        <f>AU28+AP28+AK28+AH28+AE28+AB28+W28+T28+N28+K28+H28+C28+Q28</f>
        <v>177073513</v>
      </c>
      <c r="BA28" s="78">
        <f t="shared" si="3"/>
        <v>12469295</v>
      </c>
      <c r="BB28" s="189">
        <v>189542808</v>
      </c>
      <c r="BC28" s="189">
        <f t="shared" si="4"/>
        <v>0</v>
      </c>
      <c r="BD28" s="183">
        <f t="shared" si="5"/>
        <v>189542808</v>
      </c>
    </row>
    <row r="29" spans="1:58" s="77" customFormat="1" x14ac:dyDescent="0.25">
      <c r="A29" s="115" t="s">
        <v>20</v>
      </c>
      <c r="B29" s="116" t="s">
        <v>49</v>
      </c>
      <c r="C29" s="78">
        <v>0</v>
      </c>
      <c r="D29" s="78"/>
      <c r="E29" s="78">
        <f t="shared" si="0"/>
        <v>0</v>
      </c>
      <c r="F29" s="78"/>
      <c r="G29" s="78">
        <f t="shared" si="1"/>
        <v>0</v>
      </c>
      <c r="H29" s="78"/>
      <c r="I29" s="78"/>
      <c r="J29" s="78"/>
      <c r="K29" s="78">
        <v>0</v>
      </c>
      <c r="L29" s="78"/>
      <c r="M29" s="78"/>
      <c r="N29" s="78">
        <v>0</v>
      </c>
      <c r="O29" s="78"/>
      <c r="P29" s="78"/>
      <c r="Q29" s="78">
        <v>0</v>
      </c>
      <c r="R29" s="78"/>
      <c r="S29" s="78"/>
      <c r="T29" s="78">
        <v>3000000</v>
      </c>
      <c r="U29" s="78"/>
      <c r="V29" s="78"/>
      <c r="W29" s="78">
        <v>0</v>
      </c>
      <c r="X29" s="78"/>
      <c r="Y29" s="78"/>
      <c r="Z29" s="78"/>
      <c r="AA29" s="78">
        <f t="shared" si="6"/>
        <v>0</v>
      </c>
      <c r="AB29" s="78"/>
      <c r="AC29" s="78"/>
      <c r="AD29" s="78"/>
      <c r="AE29" s="78"/>
      <c r="AF29" s="78"/>
      <c r="AG29" s="78"/>
      <c r="AH29" s="78">
        <v>0</v>
      </c>
      <c r="AI29" s="78"/>
      <c r="AJ29" s="78"/>
      <c r="AK29" s="78"/>
      <c r="AL29" s="78"/>
      <c r="AM29" s="78"/>
      <c r="AN29" s="78"/>
      <c r="AO29" s="78">
        <f t="shared" si="7"/>
        <v>0</v>
      </c>
      <c r="AP29" s="78">
        <v>0</v>
      </c>
      <c r="AQ29" s="78"/>
      <c r="AR29" s="78"/>
      <c r="AS29" s="78"/>
      <c r="AT29" s="79">
        <f t="shared" si="16"/>
        <v>0</v>
      </c>
      <c r="AU29" s="78">
        <v>0</v>
      </c>
      <c r="AV29" s="78"/>
      <c r="AW29" s="78"/>
      <c r="AX29" s="78"/>
      <c r="AY29" s="78">
        <f t="shared" si="10"/>
        <v>0</v>
      </c>
      <c r="AZ29" s="78">
        <f t="shared" si="8"/>
        <v>3000000</v>
      </c>
      <c r="BA29" s="78">
        <f t="shared" si="3"/>
        <v>0</v>
      </c>
      <c r="BB29" s="189">
        <v>3000000</v>
      </c>
      <c r="BC29" s="189">
        <f t="shared" si="4"/>
        <v>0</v>
      </c>
      <c r="BD29" s="183">
        <f t="shared" si="5"/>
        <v>3000000</v>
      </c>
    </row>
    <row r="30" spans="1:58" s="84" customFormat="1" x14ac:dyDescent="0.25">
      <c r="A30" s="82" t="s">
        <v>21</v>
      </c>
      <c r="B30" s="117" t="s">
        <v>50</v>
      </c>
      <c r="C30" s="79">
        <f>C25+C27+C28+C29</f>
        <v>40359955</v>
      </c>
      <c r="D30" s="79">
        <f>SUM(D28:D29)</f>
        <v>7395332</v>
      </c>
      <c r="E30" s="79">
        <f t="shared" si="0"/>
        <v>47755287</v>
      </c>
      <c r="F30" s="79"/>
      <c r="G30" s="79">
        <f t="shared" si="1"/>
        <v>47755287</v>
      </c>
      <c r="H30" s="79">
        <f t="shared" ref="H30:AU30" si="19">H25+H27+H28+H29</f>
        <v>105412458</v>
      </c>
      <c r="I30" s="79">
        <f>SUM(I28:I29)</f>
        <v>5073963</v>
      </c>
      <c r="J30" s="79">
        <f>SUM(J28:J29)</f>
        <v>110486421</v>
      </c>
      <c r="K30" s="79">
        <f t="shared" si="19"/>
        <v>0</v>
      </c>
      <c r="L30" s="79"/>
      <c r="M30" s="79"/>
      <c r="N30" s="79">
        <f t="shared" si="19"/>
        <v>274557643</v>
      </c>
      <c r="O30" s="79"/>
      <c r="P30" s="79"/>
      <c r="Q30" s="79">
        <f t="shared" si="19"/>
        <v>0</v>
      </c>
      <c r="R30" s="79"/>
      <c r="S30" s="79"/>
      <c r="T30" s="79">
        <f t="shared" si="19"/>
        <v>3000000</v>
      </c>
      <c r="U30" s="79"/>
      <c r="V30" s="79"/>
      <c r="W30" s="79"/>
      <c r="X30" s="79">
        <v>4214015</v>
      </c>
      <c r="Y30" s="79">
        <f>SUM(Y25:Y29)</f>
        <v>4214015</v>
      </c>
      <c r="Z30" s="79">
        <v>3047200</v>
      </c>
      <c r="AA30" s="79">
        <f t="shared" si="6"/>
        <v>7261215</v>
      </c>
      <c r="AB30" s="79">
        <f t="shared" si="19"/>
        <v>0</v>
      </c>
      <c r="AC30" s="79"/>
      <c r="AD30" s="79"/>
      <c r="AE30" s="79">
        <f t="shared" si="19"/>
        <v>31301100</v>
      </c>
      <c r="AF30" s="79"/>
      <c r="AG30" s="79"/>
      <c r="AH30" s="79">
        <f t="shared" si="19"/>
        <v>0</v>
      </c>
      <c r="AI30" s="79"/>
      <c r="AJ30" s="79"/>
      <c r="AK30" s="79"/>
      <c r="AL30" s="79"/>
      <c r="AM30" s="79"/>
      <c r="AN30" s="79"/>
      <c r="AO30" s="79">
        <f t="shared" si="7"/>
        <v>0</v>
      </c>
      <c r="AP30" s="79">
        <f t="shared" si="19"/>
        <v>1135097403</v>
      </c>
      <c r="AQ30" s="79">
        <f t="shared" si="19"/>
        <v>101240</v>
      </c>
      <c r="AR30" s="79">
        <f t="shared" si="19"/>
        <v>1135198643</v>
      </c>
      <c r="AS30" s="79">
        <v>118706593</v>
      </c>
      <c r="AT30" s="79">
        <f t="shared" si="16"/>
        <v>1253905236</v>
      </c>
      <c r="AU30" s="79">
        <f t="shared" si="19"/>
        <v>0</v>
      </c>
      <c r="AV30" s="79">
        <f>SUM(AV25:AV29)</f>
        <v>0</v>
      </c>
      <c r="AW30" s="79">
        <f>SUM(AW25:AW29)</f>
        <v>0</v>
      </c>
      <c r="AX30" s="79"/>
      <c r="AY30" s="79">
        <f t="shared" si="10"/>
        <v>0</v>
      </c>
      <c r="AZ30" s="79">
        <f t="shared" si="8"/>
        <v>1589728559</v>
      </c>
      <c r="BA30" s="79">
        <f t="shared" si="3"/>
        <v>16784550</v>
      </c>
      <c r="BB30" s="188">
        <v>1606513109</v>
      </c>
      <c r="BC30" s="188">
        <f t="shared" si="4"/>
        <v>121753793</v>
      </c>
      <c r="BD30" s="182">
        <f t="shared" si="5"/>
        <v>1728266902</v>
      </c>
      <c r="BE30" s="83"/>
    </row>
    <row r="31" spans="1:58" x14ac:dyDescent="0.25">
      <c r="A31" s="118" t="s">
        <v>22</v>
      </c>
      <c r="B31" s="116" t="s">
        <v>74</v>
      </c>
      <c r="C31" s="78">
        <v>0</v>
      </c>
      <c r="D31" s="78"/>
      <c r="E31" s="78">
        <f t="shared" si="0"/>
        <v>0</v>
      </c>
      <c r="F31" s="78"/>
      <c r="G31" s="78">
        <f t="shared" si="1"/>
        <v>0</v>
      </c>
      <c r="H31" s="78"/>
      <c r="I31" s="78"/>
      <c r="J31" s="78"/>
      <c r="K31" s="78">
        <v>0</v>
      </c>
      <c r="L31" s="78"/>
      <c r="M31" s="78"/>
      <c r="N31" s="78">
        <v>0</v>
      </c>
      <c r="O31" s="78"/>
      <c r="P31" s="78"/>
      <c r="Q31" s="78">
        <v>0</v>
      </c>
      <c r="R31" s="78"/>
      <c r="S31" s="78"/>
      <c r="T31" s="78">
        <v>0</v>
      </c>
      <c r="U31" s="78"/>
      <c r="V31" s="78"/>
      <c r="W31" s="78">
        <v>0</v>
      </c>
      <c r="X31" s="78"/>
      <c r="Y31" s="78"/>
      <c r="Z31" s="78"/>
      <c r="AA31" s="78">
        <f t="shared" si="6"/>
        <v>0</v>
      </c>
      <c r="AB31" s="78">
        <v>0</v>
      </c>
      <c r="AC31" s="78"/>
      <c r="AD31" s="78"/>
      <c r="AE31" s="78">
        <v>0</v>
      </c>
      <c r="AF31" s="78"/>
      <c r="AG31" s="78"/>
      <c r="AH31" s="78">
        <v>0</v>
      </c>
      <c r="AI31" s="78"/>
      <c r="AJ31" s="78"/>
      <c r="AK31" s="78"/>
      <c r="AL31" s="78">
        <v>34379166</v>
      </c>
      <c r="AM31" s="78">
        <v>34379166</v>
      </c>
      <c r="AN31" s="78"/>
      <c r="AO31" s="78">
        <f t="shared" si="7"/>
        <v>34379166</v>
      </c>
      <c r="AP31" s="78">
        <v>0</v>
      </c>
      <c r="AQ31" s="78"/>
      <c r="AR31" s="78"/>
      <c r="AS31" s="78">
        <v>698786717</v>
      </c>
      <c r="AT31" s="79">
        <f t="shared" si="16"/>
        <v>698786717</v>
      </c>
      <c r="AU31" s="78"/>
      <c r="AV31" s="78">
        <v>10000000</v>
      </c>
      <c r="AW31" s="78">
        <v>10000000</v>
      </c>
      <c r="AX31" s="78"/>
      <c r="AY31" s="78">
        <f t="shared" si="10"/>
        <v>10000000</v>
      </c>
      <c r="AZ31" s="78">
        <f t="shared" si="8"/>
        <v>0</v>
      </c>
      <c r="BA31" s="78">
        <f t="shared" si="3"/>
        <v>44379166</v>
      </c>
      <c r="BB31" s="189">
        <v>44379166</v>
      </c>
      <c r="BC31" s="189">
        <f t="shared" si="4"/>
        <v>698786717</v>
      </c>
      <c r="BD31" s="183">
        <f t="shared" si="5"/>
        <v>743165883</v>
      </c>
    </row>
    <row r="32" spans="1:58" x14ac:dyDescent="0.25">
      <c r="A32" s="118" t="s">
        <v>23</v>
      </c>
      <c r="B32" s="116" t="s">
        <v>51</v>
      </c>
      <c r="C32" s="78">
        <v>0</v>
      </c>
      <c r="D32" s="78"/>
      <c r="E32" s="78">
        <f t="shared" si="0"/>
        <v>0</v>
      </c>
      <c r="F32" s="78"/>
      <c r="G32" s="78">
        <f t="shared" si="1"/>
        <v>0</v>
      </c>
      <c r="H32" s="78">
        <v>71280000</v>
      </c>
      <c r="I32" s="78"/>
      <c r="J32" s="78">
        <f>H32+I32</f>
        <v>71280000</v>
      </c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  <c r="S32" s="78"/>
      <c r="T32" s="78">
        <v>0</v>
      </c>
      <c r="U32" s="78"/>
      <c r="V32" s="78"/>
      <c r="W32" s="78">
        <v>0</v>
      </c>
      <c r="X32" s="78"/>
      <c r="Y32" s="78"/>
      <c r="Z32" s="78"/>
      <c r="AA32" s="78">
        <f t="shared" si="6"/>
        <v>0</v>
      </c>
      <c r="AB32" s="78">
        <v>0</v>
      </c>
      <c r="AC32" s="78"/>
      <c r="AD32" s="78"/>
      <c r="AE32" s="78">
        <v>0</v>
      </c>
      <c r="AF32" s="78"/>
      <c r="AG32" s="78"/>
      <c r="AH32" s="78">
        <v>0</v>
      </c>
      <c r="AI32" s="78"/>
      <c r="AJ32" s="78"/>
      <c r="AK32" s="78"/>
      <c r="AL32" s="78"/>
      <c r="AM32" s="78"/>
      <c r="AN32" s="78"/>
      <c r="AO32" s="78">
        <f t="shared" si="7"/>
        <v>0</v>
      </c>
      <c r="AP32" s="78">
        <v>0</v>
      </c>
      <c r="AQ32" s="78"/>
      <c r="AR32" s="78"/>
      <c r="AS32" s="78"/>
      <c r="AT32" s="79">
        <f t="shared" si="16"/>
        <v>0</v>
      </c>
      <c r="AU32" s="78">
        <v>0</v>
      </c>
      <c r="AV32" s="78"/>
      <c r="AW32" s="78"/>
      <c r="AX32" s="78"/>
      <c r="AY32" s="78">
        <f t="shared" si="10"/>
        <v>0</v>
      </c>
      <c r="AZ32" s="78">
        <f t="shared" si="8"/>
        <v>71280000</v>
      </c>
      <c r="BA32" s="78">
        <f t="shared" si="3"/>
        <v>0</v>
      </c>
      <c r="BB32" s="189">
        <v>71280000</v>
      </c>
      <c r="BC32" s="189">
        <f t="shared" si="4"/>
        <v>0</v>
      </c>
      <c r="BD32" s="183">
        <f t="shared" si="5"/>
        <v>71280000</v>
      </c>
    </row>
    <row r="33" spans="1:58" x14ac:dyDescent="0.25">
      <c r="A33" s="118" t="s">
        <v>24</v>
      </c>
      <c r="B33" s="116" t="s">
        <v>52</v>
      </c>
      <c r="C33" s="78"/>
      <c r="D33" s="78"/>
      <c r="E33" s="78">
        <f t="shared" si="0"/>
        <v>0</v>
      </c>
      <c r="F33" s="78"/>
      <c r="G33" s="78">
        <f t="shared" si="1"/>
        <v>0</v>
      </c>
      <c r="H33" s="78">
        <v>1000000</v>
      </c>
      <c r="I33" s="78"/>
      <c r="J33" s="78">
        <f t="shared" ref="J33:J40" si="20">H33+I33</f>
        <v>1000000</v>
      </c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  <c r="S33" s="78"/>
      <c r="T33" s="78">
        <v>0</v>
      </c>
      <c r="U33" s="78"/>
      <c r="V33" s="78"/>
      <c r="W33" s="78">
        <v>0</v>
      </c>
      <c r="X33" s="78"/>
      <c r="Y33" s="78"/>
      <c r="Z33" s="78"/>
      <c r="AA33" s="78">
        <f t="shared" si="6"/>
        <v>0</v>
      </c>
      <c r="AB33" s="78">
        <v>0</v>
      </c>
      <c r="AC33" s="78"/>
      <c r="AD33" s="78"/>
      <c r="AE33" s="78">
        <v>0</v>
      </c>
      <c r="AF33" s="78"/>
      <c r="AG33" s="78"/>
      <c r="AH33" s="78">
        <v>0</v>
      </c>
      <c r="AI33" s="78"/>
      <c r="AJ33" s="78"/>
      <c r="AK33" s="78"/>
      <c r="AL33" s="78"/>
      <c r="AM33" s="78"/>
      <c r="AN33" s="78"/>
      <c r="AO33" s="78">
        <f t="shared" si="7"/>
        <v>0</v>
      </c>
      <c r="AP33" s="78">
        <v>0</v>
      </c>
      <c r="AQ33" s="78"/>
      <c r="AR33" s="78"/>
      <c r="AS33" s="78"/>
      <c r="AT33" s="79">
        <f t="shared" si="16"/>
        <v>0</v>
      </c>
      <c r="AU33" s="78">
        <v>0</v>
      </c>
      <c r="AV33" s="78"/>
      <c r="AW33" s="78"/>
      <c r="AX33" s="78"/>
      <c r="AY33" s="78">
        <f t="shared" si="10"/>
        <v>0</v>
      </c>
      <c r="AZ33" s="78">
        <f t="shared" si="8"/>
        <v>1000000</v>
      </c>
      <c r="BA33" s="78">
        <f t="shared" si="3"/>
        <v>0</v>
      </c>
      <c r="BB33" s="189">
        <v>1000000</v>
      </c>
      <c r="BC33" s="189">
        <f t="shared" si="4"/>
        <v>0</v>
      </c>
      <c r="BD33" s="183">
        <f t="shared" si="5"/>
        <v>1000000</v>
      </c>
    </row>
    <row r="34" spans="1:58" s="7" customFormat="1" x14ac:dyDescent="0.25">
      <c r="A34" s="21" t="s">
        <v>25</v>
      </c>
      <c r="B34" s="117" t="s">
        <v>53</v>
      </c>
      <c r="C34" s="79">
        <f>C31+C32+C33</f>
        <v>0</v>
      </c>
      <c r="D34" s="79"/>
      <c r="E34" s="79">
        <f t="shared" si="0"/>
        <v>0</v>
      </c>
      <c r="F34" s="79"/>
      <c r="G34" s="79">
        <f t="shared" si="1"/>
        <v>0</v>
      </c>
      <c r="H34" s="79">
        <f t="shared" ref="H34:AU34" si="21">H31+H32+H33</f>
        <v>72280000</v>
      </c>
      <c r="I34" s="79"/>
      <c r="J34" s="79">
        <f t="shared" si="20"/>
        <v>72280000</v>
      </c>
      <c r="K34" s="79">
        <f t="shared" si="21"/>
        <v>0</v>
      </c>
      <c r="L34" s="79"/>
      <c r="M34" s="79"/>
      <c r="N34" s="79">
        <f t="shared" si="21"/>
        <v>0</v>
      </c>
      <c r="O34" s="79"/>
      <c r="P34" s="79"/>
      <c r="Q34" s="79">
        <f t="shared" si="21"/>
        <v>0</v>
      </c>
      <c r="R34" s="79"/>
      <c r="S34" s="79"/>
      <c r="T34" s="79">
        <f t="shared" si="21"/>
        <v>0</v>
      </c>
      <c r="U34" s="79"/>
      <c r="V34" s="79"/>
      <c r="W34" s="79">
        <f t="shared" si="21"/>
        <v>0</v>
      </c>
      <c r="X34" s="79"/>
      <c r="Y34" s="79"/>
      <c r="Z34" s="79"/>
      <c r="AA34" s="79">
        <f t="shared" si="6"/>
        <v>0</v>
      </c>
      <c r="AB34" s="79">
        <f t="shared" ref="AB34" si="22">AB31+AB32+AB33</f>
        <v>0</v>
      </c>
      <c r="AC34" s="79"/>
      <c r="AD34" s="79"/>
      <c r="AE34" s="79">
        <f t="shared" si="21"/>
        <v>0</v>
      </c>
      <c r="AF34" s="79"/>
      <c r="AG34" s="79"/>
      <c r="AH34" s="79">
        <f t="shared" si="21"/>
        <v>0</v>
      </c>
      <c r="AI34" s="79"/>
      <c r="AJ34" s="79"/>
      <c r="AK34" s="79"/>
      <c r="AL34" s="79">
        <v>34379166</v>
      </c>
      <c r="AM34" s="79">
        <v>34379166</v>
      </c>
      <c r="AN34" s="79"/>
      <c r="AO34" s="79">
        <f t="shared" si="7"/>
        <v>34379166</v>
      </c>
      <c r="AP34" s="79">
        <f t="shared" si="21"/>
        <v>0</v>
      </c>
      <c r="AQ34" s="79"/>
      <c r="AR34" s="79"/>
      <c r="AS34" s="79">
        <f>SUM(AS31:AS33)</f>
        <v>698786717</v>
      </c>
      <c r="AT34" s="79">
        <f t="shared" si="16"/>
        <v>698786717</v>
      </c>
      <c r="AU34" s="79">
        <f t="shared" si="21"/>
        <v>0</v>
      </c>
      <c r="AV34" s="79">
        <v>10000000</v>
      </c>
      <c r="AW34" s="79">
        <v>10000000</v>
      </c>
      <c r="AX34" s="79"/>
      <c r="AY34" s="79">
        <f t="shared" si="10"/>
        <v>10000000</v>
      </c>
      <c r="AZ34" s="79">
        <f t="shared" si="8"/>
        <v>72280000</v>
      </c>
      <c r="BA34" s="79">
        <f t="shared" si="3"/>
        <v>44379166</v>
      </c>
      <c r="BB34" s="188">
        <v>116659166</v>
      </c>
      <c r="BC34" s="188">
        <f t="shared" si="4"/>
        <v>698786717</v>
      </c>
      <c r="BD34" s="182">
        <f t="shared" si="5"/>
        <v>815445883</v>
      </c>
      <c r="BE34" s="84"/>
      <c r="BF34" s="84"/>
    </row>
    <row r="35" spans="1:58" s="7" customFormat="1" x14ac:dyDescent="0.25">
      <c r="A35" s="21" t="s">
        <v>26</v>
      </c>
      <c r="B35" s="117" t="s">
        <v>68</v>
      </c>
      <c r="C35" s="79">
        <f>C36+C37+C39</f>
        <v>0</v>
      </c>
      <c r="D35" s="79"/>
      <c r="E35" s="79">
        <f t="shared" si="0"/>
        <v>0</v>
      </c>
      <c r="F35" s="79"/>
      <c r="G35" s="79">
        <f t="shared" si="1"/>
        <v>0</v>
      </c>
      <c r="H35" s="79">
        <f t="shared" ref="H35:AP35" si="23">H36+H37+H39</f>
        <v>0</v>
      </c>
      <c r="I35" s="79"/>
      <c r="J35" s="79">
        <f t="shared" si="20"/>
        <v>0</v>
      </c>
      <c r="K35" s="79">
        <f t="shared" si="23"/>
        <v>0</v>
      </c>
      <c r="L35" s="79"/>
      <c r="M35" s="79"/>
      <c r="N35" s="79">
        <f t="shared" si="23"/>
        <v>0</v>
      </c>
      <c r="O35" s="79"/>
      <c r="P35" s="79"/>
      <c r="Q35" s="79">
        <f t="shared" si="23"/>
        <v>0</v>
      </c>
      <c r="R35" s="79"/>
      <c r="S35" s="79"/>
      <c r="T35" s="79">
        <f t="shared" si="23"/>
        <v>0</v>
      </c>
      <c r="U35" s="79"/>
      <c r="V35" s="79"/>
      <c r="W35" s="79">
        <f t="shared" si="23"/>
        <v>0</v>
      </c>
      <c r="X35" s="79"/>
      <c r="Y35" s="79"/>
      <c r="Z35" s="79"/>
      <c r="AA35" s="79">
        <f t="shared" si="6"/>
        <v>0</v>
      </c>
      <c r="AB35" s="79">
        <f t="shared" ref="AB35" si="24">AB36+AB37+AB39</f>
        <v>0</v>
      </c>
      <c r="AC35" s="79"/>
      <c r="AD35" s="79"/>
      <c r="AE35" s="79">
        <f t="shared" si="23"/>
        <v>0</v>
      </c>
      <c r="AF35" s="79"/>
      <c r="AG35" s="79"/>
      <c r="AH35" s="79">
        <f t="shared" si="23"/>
        <v>0</v>
      </c>
      <c r="AI35" s="79"/>
      <c r="AJ35" s="79"/>
      <c r="AK35" s="79"/>
      <c r="AL35" s="79"/>
      <c r="AM35" s="79"/>
      <c r="AN35" s="79"/>
      <c r="AO35" s="79">
        <f t="shared" si="7"/>
        <v>0</v>
      </c>
      <c r="AP35" s="79">
        <f t="shared" si="23"/>
        <v>0</v>
      </c>
      <c r="AQ35" s="79"/>
      <c r="AR35" s="79"/>
      <c r="AS35" s="79"/>
      <c r="AT35" s="79">
        <f t="shared" si="16"/>
        <v>0</v>
      </c>
      <c r="AU35" s="79">
        <f>AU37+AU39</f>
        <v>753516530</v>
      </c>
      <c r="AV35" s="79">
        <v>29918149</v>
      </c>
      <c r="AW35" s="79">
        <f>AW37</f>
        <v>783434679</v>
      </c>
      <c r="AX35" s="79"/>
      <c r="AY35" s="79">
        <f t="shared" si="10"/>
        <v>783434679</v>
      </c>
      <c r="AZ35" s="79">
        <f t="shared" si="8"/>
        <v>753516530</v>
      </c>
      <c r="BA35" s="79">
        <f t="shared" si="3"/>
        <v>29918149</v>
      </c>
      <c r="BB35" s="188">
        <v>783434679</v>
      </c>
      <c r="BC35" s="188">
        <f t="shared" si="4"/>
        <v>0</v>
      </c>
      <c r="BD35" s="182">
        <f t="shared" si="5"/>
        <v>783434679</v>
      </c>
      <c r="BE35" s="84"/>
      <c r="BF35" s="84"/>
    </row>
    <row r="36" spans="1:58" s="24" customFormat="1" ht="13.8" x14ac:dyDescent="0.25">
      <c r="A36" s="31" t="s">
        <v>27</v>
      </c>
      <c r="B36" s="214" t="s">
        <v>69</v>
      </c>
      <c r="C36" s="81">
        <v>0</v>
      </c>
      <c r="D36" s="81"/>
      <c r="E36" s="78">
        <f t="shared" si="0"/>
        <v>0</v>
      </c>
      <c r="F36" s="78"/>
      <c r="G36" s="78">
        <f t="shared" si="1"/>
        <v>0</v>
      </c>
      <c r="H36" s="81">
        <v>0</v>
      </c>
      <c r="I36" s="79"/>
      <c r="J36" s="78">
        <f t="shared" si="20"/>
        <v>0</v>
      </c>
      <c r="K36" s="81">
        <v>0</v>
      </c>
      <c r="L36" s="80"/>
      <c r="M36" s="78"/>
      <c r="N36" s="81">
        <v>0</v>
      </c>
      <c r="O36" s="81"/>
      <c r="P36" s="78"/>
      <c r="Q36" s="81">
        <v>0</v>
      </c>
      <c r="R36" s="80"/>
      <c r="S36" s="78"/>
      <c r="T36" s="81">
        <v>0</v>
      </c>
      <c r="U36" s="81"/>
      <c r="V36" s="78"/>
      <c r="W36" s="81">
        <v>0</v>
      </c>
      <c r="X36" s="80"/>
      <c r="Y36" s="78"/>
      <c r="Z36" s="78"/>
      <c r="AA36" s="78">
        <f t="shared" si="6"/>
        <v>0</v>
      </c>
      <c r="AB36" s="81">
        <v>0</v>
      </c>
      <c r="AC36" s="81"/>
      <c r="AD36" s="78"/>
      <c r="AE36" s="81">
        <v>0</v>
      </c>
      <c r="AF36" s="81"/>
      <c r="AG36" s="78"/>
      <c r="AH36" s="81">
        <v>0</v>
      </c>
      <c r="AI36" s="81"/>
      <c r="AJ36" s="78"/>
      <c r="AK36" s="78"/>
      <c r="AL36" s="78"/>
      <c r="AM36" s="78"/>
      <c r="AN36" s="78"/>
      <c r="AO36" s="78">
        <f t="shared" si="7"/>
        <v>0</v>
      </c>
      <c r="AP36" s="81">
        <v>0</v>
      </c>
      <c r="AQ36" s="81"/>
      <c r="AR36" s="78"/>
      <c r="AS36" s="78"/>
      <c r="AT36" s="79">
        <f t="shared" si="16"/>
        <v>0</v>
      </c>
      <c r="AU36" s="81"/>
      <c r="AV36" s="80"/>
      <c r="AW36" s="78"/>
      <c r="AX36" s="78"/>
      <c r="AY36" s="78">
        <f t="shared" si="10"/>
        <v>0</v>
      </c>
      <c r="AZ36" s="78">
        <f t="shared" si="8"/>
        <v>0</v>
      </c>
      <c r="BA36" s="78">
        <f t="shared" si="3"/>
        <v>0</v>
      </c>
      <c r="BB36" s="189">
        <v>0</v>
      </c>
      <c r="BC36" s="189">
        <f t="shared" si="4"/>
        <v>0</v>
      </c>
      <c r="BD36" s="183">
        <f t="shared" si="5"/>
        <v>0</v>
      </c>
      <c r="BE36" s="176"/>
      <c r="BF36" s="176"/>
    </row>
    <row r="37" spans="1:58" s="34" customFormat="1" x14ac:dyDescent="0.25">
      <c r="A37" s="31" t="s">
        <v>28</v>
      </c>
      <c r="B37" s="214" t="s">
        <v>75</v>
      </c>
      <c r="C37" s="81"/>
      <c r="D37" s="81"/>
      <c r="E37" s="78">
        <f t="shared" si="0"/>
        <v>0</v>
      </c>
      <c r="F37" s="78"/>
      <c r="G37" s="78">
        <f t="shared" si="1"/>
        <v>0</v>
      </c>
      <c r="H37" s="81">
        <v>0</v>
      </c>
      <c r="I37" s="81"/>
      <c r="J37" s="78">
        <f t="shared" si="20"/>
        <v>0</v>
      </c>
      <c r="K37" s="81">
        <v>0</v>
      </c>
      <c r="L37" s="81"/>
      <c r="M37" s="78"/>
      <c r="N37" s="81">
        <v>0</v>
      </c>
      <c r="O37" s="81"/>
      <c r="P37" s="78"/>
      <c r="Q37" s="81">
        <v>0</v>
      </c>
      <c r="R37" s="81"/>
      <c r="S37" s="78"/>
      <c r="T37" s="81">
        <v>0</v>
      </c>
      <c r="U37" s="81"/>
      <c r="V37" s="78"/>
      <c r="W37" s="81">
        <v>0</v>
      </c>
      <c r="X37" s="81"/>
      <c r="Y37" s="78"/>
      <c r="Z37" s="78"/>
      <c r="AA37" s="78">
        <f t="shared" si="6"/>
        <v>0</v>
      </c>
      <c r="AB37" s="81">
        <v>0</v>
      </c>
      <c r="AC37" s="81"/>
      <c r="AD37" s="78"/>
      <c r="AE37" s="81">
        <v>0</v>
      </c>
      <c r="AF37" s="81"/>
      <c r="AG37" s="78"/>
      <c r="AH37" s="81">
        <v>0</v>
      </c>
      <c r="AI37" s="81"/>
      <c r="AJ37" s="78"/>
      <c r="AK37" s="78"/>
      <c r="AL37" s="78"/>
      <c r="AM37" s="78"/>
      <c r="AN37" s="78"/>
      <c r="AO37" s="78">
        <f t="shared" si="7"/>
        <v>0</v>
      </c>
      <c r="AP37" s="81">
        <v>0</v>
      </c>
      <c r="AQ37" s="81"/>
      <c r="AR37" s="78"/>
      <c r="AS37" s="78"/>
      <c r="AT37" s="79">
        <f t="shared" si="16"/>
        <v>0</v>
      </c>
      <c r="AU37" s="81">
        <v>753516530</v>
      </c>
      <c r="AV37" s="81">
        <v>29918149</v>
      </c>
      <c r="AW37" s="78">
        <f>AU37+AV37</f>
        <v>783434679</v>
      </c>
      <c r="AX37" s="78"/>
      <c r="AY37" s="78">
        <f t="shared" si="10"/>
        <v>783434679</v>
      </c>
      <c r="AZ37" s="78">
        <f t="shared" si="8"/>
        <v>753516530</v>
      </c>
      <c r="BA37" s="78">
        <f t="shared" si="3"/>
        <v>29918149</v>
      </c>
      <c r="BB37" s="189">
        <v>783434679</v>
      </c>
      <c r="BC37" s="189">
        <f t="shared" si="4"/>
        <v>0</v>
      </c>
      <c r="BD37" s="183">
        <f t="shared" si="5"/>
        <v>783434679</v>
      </c>
      <c r="BE37" s="179"/>
      <c r="BF37" s="179"/>
    </row>
    <row r="38" spans="1:58" s="34" customFormat="1" x14ac:dyDescent="0.25">
      <c r="A38" s="31"/>
      <c r="B38" s="214"/>
      <c r="C38" s="81"/>
      <c r="D38" s="81"/>
      <c r="E38" s="78">
        <f t="shared" si="0"/>
        <v>0</v>
      </c>
      <c r="F38" s="78"/>
      <c r="G38" s="78">
        <f t="shared" si="1"/>
        <v>0</v>
      </c>
      <c r="H38" s="81"/>
      <c r="I38" s="81"/>
      <c r="J38" s="78">
        <f t="shared" si="20"/>
        <v>0</v>
      </c>
      <c r="K38" s="81"/>
      <c r="L38" s="81"/>
      <c r="M38" s="78"/>
      <c r="N38" s="81"/>
      <c r="O38" s="81"/>
      <c r="P38" s="78"/>
      <c r="Q38" s="81"/>
      <c r="R38" s="81"/>
      <c r="S38" s="78"/>
      <c r="T38" s="81"/>
      <c r="U38" s="81"/>
      <c r="V38" s="78"/>
      <c r="W38" s="81"/>
      <c r="X38" s="81"/>
      <c r="Y38" s="78"/>
      <c r="Z38" s="78"/>
      <c r="AA38" s="78">
        <f t="shared" si="6"/>
        <v>0</v>
      </c>
      <c r="AB38" s="81"/>
      <c r="AC38" s="81"/>
      <c r="AD38" s="78"/>
      <c r="AE38" s="81"/>
      <c r="AF38" s="81"/>
      <c r="AG38" s="78"/>
      <c r="AH38" s="81"/>
      <c r="AI38" s="81"/>
      <c r="AJ38" s="78"/>
      <c r="AK38" s="78"/>
      <c r="AL38" s="78"/>
      <c r="AM38" s="78"/>
      <c r="AN38" s="78"/>
      <c r="AO38" s="78">
        <f t="shared" si="7"/>
        <v>0</v>
      </c>
      <c r="AP38" s="81"/>
      <c r="AQ38" s="81"/>
      <c r="AR38" s="78"/>
      <c r="AS38" s="78"/>
      <c r="AT38" s="79">
        <f t="shared" si="16"/>
        <v>0</v>
      </c>
      <c r="AU38" s="81"/>
      <c r="AV38" s="81"/>
      <c r="AW38" s="78"/>
      <c r="AX38" s="78"/>
      <c r="AY38" s="78">
        <f t="shared" si="10"/>
        <v>0</v>
      </c>
      <c r="AZ38" s="78">
        <f t="shared" si="8"/>
        <v>0</v>
      </c>
      <c r="BA38" s="78">
        <f t="shared" si="3"/>
        <v>0</v>
      </c>
      <c r="BB38" s="189">
        <v>0</v>
      </c>
      <c r="BC38" s="189">
        <f t="shared" si="4"/>
        <v>0</v>
      </c>
      <c r="BD38" s="183">
        <f t="shared" si="5"/>
        <v>0</v>
      </c>
      <c r="BE38" s="179"/>
      <c r="BF38" s="179"/>
    </row>
    <row r="39" spans="1:58" s="24" customFormat="1" x14ac:dyDescent="0.25">
      <c r="A39" s="31" t="s">
        <v>29</v>
      </c>
      <c r="B39" s="216" t="s">
        <v>79</v>
      </c>
      <c r="C39" s="81">
        <v>0</v>
      </c>
      <c r="D39" s="81"/>
      <c r="E39" s="78">
        <f t="shared" si="0"/>
        <v>0</v>
      </c>
      <c r="F39" s="78"/>
      <c r="G39" s="78">
        <f t="shared" si="1"/>
        <v>0</v>
      </c>
      <c r="H39" s="81">
        <v>0</v>
      </c>
      <c r="I39" s="81"/>
      <c r="J39" s="78">
        <f t="shared" si="20"/>
        <v>0</v>
      </c>
      <c r="K39" s="81">
        <v>0</v>
      </c>
      <c r="L39" s="81"/>
      <c r="M39" s="78"/>
      <c r="N39" s="81">
        <v>0</v>
      </c>
      <c r="O39" s="81"/>
      <c r="P39" s="78"/>
      <c r="Q39" s="81">
        <v>0</v>
      </c>
      <c r="R39" s="81"/>
      <c r="S39" s="78"/>
      <c r="T39" s="81">
        <v>0</v>
      </c>
      <c r="U39" s="81"/>
      <c r="V39" s="78"/>
      <c r="W39" s="81">
        <v>0</v>
      </c>
      <c r="X39" s="81"/>
      <c r="Y39" s="78"/>
      <c r="Z39" s="78"/>
      <c r="AA39" s="78">
        <f t="shared" si="6"/>
        <v>0</v>
      </c>
      <c r="AB39" s="81">
        <v>0</v>
      </c>
      <c r="AC39" s="81"/>
      <c r="AD39" s="78"/>
      <c r="AE39" s="81">
        <v>0</v>
      </c>
      <c r="AF39" s="81"/>
      <c r="AG39" s="78"/>
      <c r="AH39" s="81">
        <v>0</v>
      </c>
      <c r="AI39" s="81"/>
      <c r="AJ39" s="78"/>
      <c r="AK39" s="78"/>
      <c r="AL39" s="78"/>
      <c r="AM39" s="78"/>
      <c r="AN39" s="78"/>
      <c r="AO39" s="78">
        <f t="shared" si="7"/>
        <v>0</v>
      </c>
      <c r="AP39" s="81">
        <v>0</v>
      </c>
      <c r="AQ39" s="81"/>
      <c r="AR39" s="78"/>
      <c r="AS39" s="78"/>
      <c r="AT39" s="79">
        <f t="shared" si="16"/>
        <v>0</v>
      </c>
      <c r="AU39" s="81"/>
      <c r="AV39" s="81"/>
      <c r="AW39" s="78"/>
      <c r="AX39" s="78"/>
      <c r="AY39" s="78">
        <f t="shared" si="10"/>
        <v>0</v>
      </c>
      <c r="AZ39" s="78">
        <f t="shared" si="8"/>
        <v>0</v>
      </c>
      <c r="BA39" s="78">
        <f t="shared" si="3"/>
        <v>0</v>
      </c>
      <c r="BB39" s="189">
        <v>0</v>
      </c>
      <c r="BC39" s="189">
        <f t="shared" si="4"/>
        <v>0</v>
      </c>
      <c r="BD39" s="183">
        <f t="shared" si="5"/>
        <v>0</v>
      </c>
      <c r="BE39" s="176"/>
      <c r="BF39" s="176"/>
    </row>
    <row r="40" spans="1:58" s="7" customFormat="1" x14ac:dyDescent="0.25">
      <c r="A40" s="21" t="s">
        <v>30</v>
      </c>
      <c r="B40" s="117" t="s">
        <v>55</v>
      </c>
      <c r="C40" s="79">
        <f>C35+C34+C30</f>
        <v>40359955</v>
      </c>
      <c r="D40" s="79">
        <f>SUM(D30:D39)</f>
        <v>7395332</v>
      </c>
      <c r="E40" s="79">
        <f t="shared" si="0"/>
        <v>47755287</v>
      </c>
      <c r="F40" s="79"/>
      <c r="G40" s="79">
        <f t="shared" si="1"/>
        <v>47755287</v>
      </c>
      <c r="H40" s="79">
        <f t="shared" ref="H40:AR40" si="25">H35+H34+H30</f>
        <v>177692458</v>
      </c>
      <c r="I40" s="79">
        <v>5073963</v>
      </c>
      <c r="J40" s="79">
        <f t="shared" si="20"/>
        <v>182766421</v>
      </c>
      <c r="K40" s="79">
        <f t="shared" si="25"/>
        <v>0</v>
      </c>
      <c r="L40" s="79"/>
      <c r="M40" s="79"/>
      <c r="N40" s="79">
        <f t="shared" si="25"/>
        <v>274557643</v>
      </c>
      <c r="O40" s="79"/>
      <c r="P40" s="79"/>
      <c r="Q40" s="79">
        <f t="shared" si="25"/>
        <v>0</v>
      </c>
      <c r="R40" s="79"/>
      <c r="S40" s="79"/>
      <c r="T40" s="79">
        <f t="shared" si="25"/>
        <v>3000000</v>
      </c>
      <c r="U40" s="79"/>
      <c r="V40" s="79"/>
      <c r="W40" s="79">
        <f t="shared" si="25"/>
        <v>0</v>
      </c>
      <c r="X40" s="79">
        <v>4214015</v>
      </c>
      <c r="Y40" s="79">
        <f>Y30</f>
        <v>4214015</v>
      </c>
      <c r="Z40" s="79">
        <v>3047200</v>
      </c>
      <c r="AA40" s="79">
        <f t="shared" si="6"/>
        <v>7261215</v>
      </c>
      <c r="AB40" s="79">
        <f t="shared" ref="AB40" si="26">AB35+AB34+AB30</f>
        <v>0</v>
      </c>
      <c r="AC40" s="79"/>
      <c r="AD40" s="79"/>
      <c r="AE40" s="79">
        <f t="shared" si="25"/>
        <v>31301100</v>
      </c>
      <c r="AF40" s="79"/>
      <c r="AG40" s="79"/>
      <c r="AH40" s="79">
        <f t="shared" si="25"/>
        <v>0</v>
      </c>
      <c r="AI40" s="79"/>
      <c r="AJ40" s="79"/>
      <c r="AK40" s="79"/>
      <c r="AL40" s="79">
        <f>SUM(AL34:AL39)</f>
        <v>34379166</v>
      </c>
      <c r="AM40" s="79">
        <f>SUM(AM34:AM39)</f>
        <v>34379166</v>
      </c>
      <c r="AN40" s="79"/>
      <c r="AO40" s="79">
        <f t="shared" si="7"/>
        <v>34379166</v>
      </c>
      <c r="AP40" s="79">
        <f t="shared" si="25"/>
        <v>1135097403</v>
      </c>
      <c r="AQ40" s="79">
        <f t="shared" si="25"/>
        <v>101240</v>
      </c>
      <c r="AR40" s="79">
        <f t="shared" si="25"/>
        <v>1135198643</v>
      </c>
      <c r="AS40" s="79">
        <f>AS34+AS30</f>
        <v>817493310</v>
      </c>
      <c r="AT40" s="79">
        <f t="shared" si="16"/>
        <v>1952691953</v>
      </c>
      <c r="AU40" s="79">
        <f>AU35+AU34+AU30</f>
        <v>753516530</v>
      </c>
      <c r="AV40" s="79">
        <f>AV34+AV35</f>
        <v>39918149</v>
      </c>
      <c r="AW40" s="79">
        <f>AW35+AW30</f>
        <v>783434679</v>
      </c>
      <c r="AX40" s="79"/>
      <c r="AY40" s="79">
        <f t="shared" si="10"/>
        <v>783434679</v>
      </c>
      <c r="AZ40" s="79">
        <f t="shared" si="8"/>
        <v>2415525089</v>
      </c>
      <c r="BA40" s="79">
        <f t="shared" si="3"/>
        <v>91081865</v>
      </c>
      <c r="BB40" s="188">
        <v>2506606954</v>
      </c>
      <c r="BC40" s="188">
        <f t="shared" si="4"/>
        <v>820540510</v>
      </c>
      <c r="BD40" s="182">
        <f t="shared" si="5"/>
        <v>3327147464</v>
      </c>
      <c r="BE40" s="83"/>
      <c r="BF40" s="84"/>
    </row>
    <row r="41" spans="1:58" ht="13.8" thickBot="1" x14ac:dyDescent="0.3">
      <c r="A41" s="148" t="s">
        <v>31</v>
      </c>
      <c r="B41" s="217" t="s">
        <v>32</v>
      </c>
      <c r="C41" s="184">
        <v>1</v>
      </c>
      <c r="D41" s="184"/>
      <c r="E41" s="185">
        <f t="shared" si="0"/>
        <v>1</v>
      </c>
      <c r="F41" s="185"/>
      <c r="G41" s="78">
        <f t="shared" si="1"/>
        <v>1</v>
      </c>
      <c r="H41" s="185"/>
      <c r="I41" s="184"/>
      <c r="J41" s="185"/>
      <c r="K41" s="184"/>
      <c r="L41" s="184"/>
      <c r="M41" s="185">
        <f>K41+L41</f>
        <v>0</v>
      </c>
      <c r="N41" s="184"/>
      <c r="O41" s="184"/>
      <c r="P41" s="185">
        <f>N41+O41</f>
        <v>0</v>
      </c>
      <c r="Q41" s="184"/>
      <c r="R41" s="184"/>
      <c r="S41" s="185">
        <f>Q41+R41</f>
        <v>0</v>
      </c>
      <c r="T41" s="184"/>
      <c r="U41" s="184"/>
      <c r="V41" s="185">
        <f>T41+U41</f>
        <v>0</v>
      </c>
      <c r="W41" s="184">
        <v>0</v>
      </c>
      <c r="X41" s="184"/>
      <c r="Y41" s="185">
        <f t="shared" ref="Y41" si="27">W41+X41</f>
        <v>0</v>
      </c>
      <c r="Z41" s="185"/>
      <c r="AA41" s="185"/>
      <c r="AB41" s="184"/>
      <c r="AC41" s="184"/>
      <c r="AD41" s="185">
        <f t="shared" ref="AD41" si="28">AB41+AC41</f>
        <v>0</v>
      </c>
      <c r="AE41" s="184"/>
      <c r="AF41" s="184"/>
      <c r="AG41" s="185"/>
      <c r="AH41" s="184"/>
      <c r="AI41" s="184"/>
      <c r="AJ41" s="185"/>
      <c r="AK41" s="185"/>
      <c r="AL41" s="185"/>
      <c r="AM41" s="185"/>
      <c r="AN41" s="185"/>
      <c r="AO41" s="78">
        <f t="shared" si="7"/>
        <v>0</v>
      </c>
      <c r="AP41" s="184"/>
      <c r="AQ41" s="184"/>
      <c r="AR41" s="185"/>
      <c r="AS41" s="185"/>
      <c r="AT41" s="79">
        <f t="shared" si="16"/>
        <v>0</v>
      </c>
      <c r="AU41" s="184"/>
      <c r="AV41" s="184"/>
      <c r="AW41" s="185"/>
      <c r="AX41" s="185"/>
      <c r="AY41" s="185"/>
      <c r="AZ41" s="127">
        <v>1</v>
      </c>
      <c r="BA41" s="185">
        <f t="shared" si="3"/>
        <v>0</v>
      </c>
      <c r="BB41" s="190">
        <v>1</v>
      </c>
      <c r="BC41" s="190"/>
      <c r="BD41" s="186">
        <f t="shared" si="5"/>
        <v>1</v>
      </c>
    </row>
    <row r="42" spans="1:58" x14ac:dyDescent="0.25">
      <c r="B42" s="218"/>
      <c r="C42" s="173"/>
      <c r="D42" s="173"/>
      <c r="E42" s="173"/>
      <c r="F42" s="173"/>
      <c r="G42" s="173"/>
      <c r="H42" s="174"/>
      <c r="I42" s="175"/>
      <c r="J42" s="175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W42" s="173"/>
      <c r="AX42" s="173"/>
      <c r="AY42" s="173"/>
      <c r="AZ42" s="173">
        <f>AZ40-AZ23</f>
        <v>0</v>
      </c>
      <c r="BA42" s="173">
        <f t="shared" ref="BA42:BD42" si="29">BA40-BA23</f>
        <v>0</v>
      </c>
      <c r="BB42" s="173"/>
      <c r="BC42" s="173"/>
      <c r="BD42" s="173">
        <f t="shared" si="29"/>
        <v>0</v>
      </c>
      <c r="BE42" s="173"/>
    </row>
    <row r="43" spans="1:58" x14ac:dyDescent="0.25">
      <c r="B43" s="218"/>
      <c r="C43" s="173"/>
      <c r="D43" s="173"/>
      <c r="E43" s="173"/>
      <c r="F43" s="173"/>
      <c r="G43" s="173"/>
      <c r="I43" s="173"/>
      <c r="J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</row>
    <row r="44" spans="1:58" x14ac:dyDescent="0.25">
      <c r="B44" s="218"/>
      <c r="C44" s="173"/>
      <c r="D44" s="173"/>
      <c r="E44" s="173"/>
      <c r="F44" s="173"/>
      <c r="G44" s="173"/>
      <c r="I44" s="173"/>
      <c r="J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</row>
    <row r="45" spans="1:58" x14ac:dyDescent="0.25">
      <c r="B45" s="218"/>
      <c r="C45" s="173"/>
      <c r="D45" s="173"/>
      <c r="E45" s="173"/>
      <c r="F45" s="173"/>
      <c r="G45" s="173"/>
      <c r="I45" s="173"/>
      <c r="J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</row>
    <row r="46" spans="1:58" x14ac:dyDescent="0.25">
      <c r="B46" s="218" t="s">
        <v>33</v>
      </c>
      <c r="C46" s="173"/>
      <c r="D46" s="173"/>
      <c r="E46" s="173"/>
      <c r="F46" s="173"/>
      <c r="G46" s="173"/>
      <c r="I46" s="173"/>
      <c r="J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58" x14ac:dyDescent="0.25">
      <c r="B47" s="218"/>
      <c r="C47" s="173"/>
      <c r="D47" s="173"/>
      <c r="E47" s="173"/>
      <c r="F47" s="173"/>
      <c r="G47" s="173"/>
      <c r="I47" s="173"/>
      <c r="J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1:58" x14ac:dyDescent="0.25">
      <c r="B48" s="218"/>
    </row>
    <row r="49" spans="2:48" x14ac:dyDescent="0.25">
      <c r="B49" s="218"/>
      <c r="AV49" s="180"/>
    </row>
    <row r="50" spans="2:48" x14ac:dyDescent="0.25">
      <c r="B50" s="218"/>
    </row>
    <row r="51" spans="2:48" x14ac:dyDescent="0.25">
      <c r="B51" s="218"/>
    </row>
  </sheetData>
  <mergeCells count="76">
    <mergeCell ref="AT5:AT6"/>
    <mergeCell ref="AX5:AX6"/>
    <mergeCell ref="AY5:AY6"/>
    <mergeCell ref="C4:G4"/>
    <mergeCell ref="F5:F6"/>
    <mergeCell ref="G5:G6"/>
    <mergeCell ref="X5:X6"/>
    <mergeCell ref="H4:J4"/>
    <mergeCell ref="Y5:Y6"/>
    <mergeCell ref="T4:V4"/>
    <mergeCell ref="AK4:AO4"/>
    <mergeCell ref="AN5:AN6"/>
    <mergeCell ref="AO5:AO6"/>
    <mergeCell ref="W4:AA4"/>
    <mergeCell ref="Z5:Z6"/>
    <mergeCell ref="AA5:AA6"/>
    <mergeCell ref="C3:P3"/>
    <mergeCell ref="B1:K1"/>
    <mergeCell ref="P5:P6"/>
    <mergeCell ref="O5:O6"/>
    <mergeCell ref="N5:N6"/>
    <mergeCell ref="M5:M6"/>
    <mergeCell ref="L5:L6"/>
    <mergeCell ref="K5:K6"/>
    <mergeCell ref="J5:J6"/>
    <mergeCell ref="I5:I6"/>
    <mergeCell ref="H5:H6"/>
    <mergeCell ref="E5:E6"/>
    <mergeCell ref="D5:D6"/>
    <mergeCell ref="C5:C6"/>
    <mergeCell ref="N4:P4"/>
    <mergeCell ref="K4:M4"/>
    <mergeCell ref="A8:B8"/>
    <mergeCell ref="AK5:AK6"/>
    <mergeCell ref="AL5:AL6"/>
    <mergeCell ref="AM5:AM6"/>
    <mergeCell ref="AC5:AC6"/>
    <mergeCell ref="AD5:AD6"/>
    <mergeCell ref="AF5:AF6"/>
    <mergeCell ref="AG5:AG6"/>
    <mergeCell ref="T5:T6"/>
    <mergeCell ref="U5:U6"/>
    <mergeCell ref="V5:V6"/>
    <mergeCell ref="W5:W6"/>
    <mergeCell ref="A24:B24"/>
    <mergeCell ref="A3:B6"/>
    <mergeCell ref="A7:B7"/>
    <mergeCell ref="Q3:AI3"/>
    <mergeCell ref="AE4:AG4"/>
    <mergeCell ref="Q4:S4"/>
    <mergeCell ref="Q5:Q6"/>
    <mergeCell ref="R5:R6"/>
    <mergeCell ref="S5:S6"/>
    <mergeCell ref="AH5:AH6"/>
    <mergeCell ref="AI5:AI6"/>
    <mergeCell ref="AE5:AE6"/>
    <mergeCell ref="AB4:AD4"/>
    <mergeCell ref="AB5:AB6"/>
    <mergeCell ref="AH4:AJ4"/>
    <mergeCell ref="AJ5:AJ6"/>
    <mergeCell ref="AP3:BD3"/>
    <mergeCell ref="AU5:AU6"/>
    <mergeCell ref="AV5:AV6"/>
    <mergeCell ref="AP5:AP6"/>
    <mergeCell ref="AQ5:AQ6"/>
    <mergeCell ref="AZ4:BD4"/>
    <mergeCell ref="AZ5:AZ6"/>
    <mergeCell ref="BA5:BA6"/>
    <mergeCell ref="BD5:BD6"/>
    <mergeCell ref="AW5:AW6"/>
    <mergeCell ref="AR5:AR6"/>
    <mergeCell ref="BB5:BB6"/>
    <mergeCell ref="BC5:BC6"/>
    <mergeCell ref="AU4:AY4"/>
    <mergeCell ref="AP4:AT4"/>
    <mergeCell ref="AS5:AS6"/>
  </mergeCells>
  <phoneticPr fontId="2" type="noConversion"/>
  <printOptions horizontalCentered="1"/>
  <pageMargins left="0.19685039370078741" right="0.23622047244094491" top="0.43307086614173229" bottom="0.27559055118110237" header="0.27559055118110237" footer="0.15748031496062992"/>
  <pageSetup paperSize="8" firstPageNumber="0" fitToHeight="0" orientation="landscape" r:id="rId1"/>
  <headerFooter alignWithMargins="0">
    <oddHeader>&amp;CAbony Város Önkormányzata&amp;R3. sz. melléklet</oddHeader>
  </headerFooter>
  <colBreaks count="2" manualBreakCount="2">
    <brk id="16" max="1048575" man="1"/>
    <brk id="5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45"/>
  <sheetViews>
    <sheetView view="pageBreakPreview" zoomScale="106" zoomScaleNormal="115" zoomScaleSheetLayoutView="106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5" sqref="E5:F6"/>
    </sheetView>
  </sheetViews>
  <sheetFormatPr defaultColWidth="9.109375" defaultRowHeight="13.2" x14ac:dyDescent="0.25"/>
  <cols>
    <col min="1" max="1" width="3.109375" bestFit="1" customWidth="1"/>
    <col min="2" max="2" width="44.109375" customWidth="1"/>
    <col min="3" max="3" width="12.5546875" style="1" customWidth="1"/>
    <col min="4" max="5" width="10.33203125" style="1" customWidth="1"/>
    <col min="6" max="6" width="10.88671875" style="1" customWidth="1"/>
    <col min="7" max="16384" width="9.109375" style="1"/>
  </cols>
  <sheetData>
    <row r="1" spans="1:6" x14ac:dyDescent="0.25">
      <c r="A1" s="1"/>
      <c r="B1" s="110"/>
    </row>
    <row r="2" spans="1:6" ht="12.75" customHeight="1" thickBot="1" x14ac:dyDescent="0.3">
      <c r="A2" s="1"/>
      <c r="B2" s="1"/>
      <c r="C2" s="293" t="s">
        <v>85</v>
      </c>
      <c r="D2" s="293"/>
      <c r="E2" s="151"/>
    </row>
    <row r="3" spans="1:6" ht="12.75" customHeight="1" x14ac:dyDescent="0.25">
      <c r="A3" s="289" t="s">
        <v>0</v>
      </c>
      <c r="B3" s="290"/>
      <c r="C3" s="252"/>
      <c r="D3" s="252"/>
      <c r="E3" s="253"/>
      <c r="F3" s="254"/>
    </row>
    <row r="4" spans="1:6" s="3" customFormat="1" ht="39" customHeight="1" x14ac:dyDescent="0.25">
      <c r="A4" s="291"/>
      <c r="B4" s="292"/>
      <c r="C4" s="296" t="s">
        <v>76</v>
      </c>
      <c r="D4" s="297"/>
      <c r="E4" s="298"/>
      <c r="F4" s="299"/>
    </row>
    <row r="5" spans="1:6" ht="12.75" customHeight="1" x14ac:dyDescent="0.25">
      <c r="A5" s="291"/>
      <c r="B5" s="292"/>
      <c r="C5" s="251" t="s">
        <v>35</v>
      </c>
      <c r="D5" s="251" t="s">
        <v>103</v>
      </c>
      <c r="E5" s="258" t="s">
        <v>109</v>
      </c>
      <c r="F5" s="250" t="s">
        <v>110</v>
      </c>
    </row>
    <row r="6" spans="1:6" ht="23.25" customHeight="1" x14ac:dyDescent="0.25">
      <c r="A6" s="291"/>
      <c r="B6" s="292"/>
      <c r="C6" s="251"/>
      <c r="D6" s="251"/>
      <c r="E6" s="259"/>
      <c r="F6" s="250"/>
    </row>
    <row r="7" spans="1:6" ht="13.8" thickBot="1" x14ac:dyDescent="0.3">
      <c r="A7" s="294">
        <v>1</v>
      </c>
      <c r="B7" s="295"/>
      <c r="C7" s="122">
        <v>2</v>
      </c>
      <c r="D7" s="122">
        <v>3</v>
      </c>
      <c r="E7" s="149">
        <v>4</v>
      </c>
      <c r="F7" s="123">
        <v>5</v>
      </c>
    </row>
    <row r="8" spans="1:6" ht="13.8" x14ac:dyDescent="0.25">
      <c r="A8" s="248" t="s">
        <v>56</v>
      </c>
      <c r="B8" s="249"/>
      <c r="C8" s="120"/>
      <c r="D8" s="120"/>
      <c r="E8" s="135"/>
      <c r="F8" s="121"/>
    </row>
    <row r="9" spans="1:6" x14ac:dyDescent="0.25">
      <c r="A9" s="107" t="s">
        <v>1</v>
      </c>
      <c r="B9" s="15" t="s">
        <v>2</v>
      </c>
      <c r="C9" s="13">
        <v>80068881</v>
      </c>
      <c r="D9" s="13"/>
      <c r="E9" s="136">
        <v>0</v>
      </c>
      <c r="F9" s="14">
        <f>C9+D9</f>
        <v>80068881</v>
      </c>
    </row>
    <row r="10" spans="1:6" x14ac:dyDescent="0.25">
      <c r="A10" s="107" t="s">
        <v>3</v>
      </c>
      <c r="B10" s="26" t="s">
        <v>38</v>
      </c>
      <c r="C10" s="13">
        <v>10408955</v>
      </c>
      <c r="D10" s="13"/>
      <c r="E10" s="136">
        <v>0</v>
      </c>
      <c r="F10" s="14">
        <f t="shared" ref="F10:F39" si="0">C10+D10</f>
        <v>10408955</v>
      </c>
    </row>
    <row r="11" spans="1:6" x14ac:dyDescent="0.25">
      <c r="A11" s="107" t="s">
        <v>4</v>
      </c>
      <c r="B11" s="15" t="s">
        <v>65</v>
      </c>
      <c r="C11" s="13">
        <v>214602964</v>
      </c>
      <c r="D11" s="13">
        <v>32486236</v>
      </c>
      <c r="E11" s="136">
        <v>0</v>
      </c>
      <c r="F11" s="14">
        <f t="shared" si="0"/>
        <v>247089200</v>
      </c>
    </row>
    <row r="12" spans="1:6" x14ac:dyDescent="0.25">
      <c r="A12" s="107" t="s">
        <v>5</v>
      </c>
      <c r="B12" s="15" t="s">
        <v>40</v>
      </c>
      <c r="C12" s="13"/>
      <c r="D12" s="13"/>
      <c r="E12" s="136">
        <v>0</v>
      </c>
      <c r="F12" s="14">
        <f t="shared" si="0"/>
        <v>0</v>
      </c>
    </row>
    <row r="13" spans="1:6" x14ac:dyDescent="0.25">
      <c r="A13" s="107" t="s">
        <v>6</v>
      </c>
      <c r="B13" s="15" t="s">
        <v>41</v>
      </c>
      <c r="C13" s="13"/>
      <c r="D13" s="13"/>
      <c r="E13" s="136">
        <v>0</v>
      </c>
      <c r="F13" s="14">
        <f t="shared" si="0"/>
        <v>0</v>
      </c>
    </row>
    <row r="14" spans="1:6" x14ac:dyDescent="0.25">
      <c r="A14" s="107" t="s">
        <v>7</v>
      </c>
      <c r="B14" s="27" t="s">
        <v>66</v>
      </c>
      <c r="C14" s="13"/>
      <c r="D14" s="13"/>
      <c r="E14" s="136">
        <v>0</v>
      </c>
      <c r="F14" s="14">
        <f t="shared" si="0"/>
        <v>0</v>
      </c>
    </row>
    <row r="15" spans="1:6" s="7" customFormat="1" x14ac:dyDescent="0.25">
      <c r="A15" s="21" t="s">
        <v>8</v>
      </c>
      <c r="B15" s="16" t="s">
        <v>42</v>
      </c>
      <c r="C15" s="59">
        <f>SUM(C9:C14)</f>
        <v>305080800</v>
      </c>
      <c r="D15" s="59">
        <f>SUM(D11:D14)</f>
        <v>32486236</v>
      </c>
      <c r="E15" s="136">
        <v>0</v>
      </c>
      <c r="F15" s="86">
        <f t="shared" si="0"/>
        <v>337567036</v>
      </c>
    </row>
    <row r="16" spans="1:6" x14ac:dyDescent="0.25">
      <c r="A16" s="107" t="s">
        <v>9</v>
      </c>
      <c r="B16" s="15" t="s">
        <v>43</v>
      </c>
      <c r="C16" s="13">
        <v>2045275</v>
      </c>
      <c r="D16" s="13"/>
      <c r="E16" s="136">
        <v>0</v>
      </c>
      <c r="F16" s="14">
        <f t="shared" si="0"/>
        <v>2045275</v>
      </c>
    </row>
    <row r="17" spans="1:6" x14ac:dyDescent="0.25">
      <c r="A17" s="107" t="s">
        <v>10</v>
      </c>
      <c r="B17" s="15" t="s">
        <v>44</v>
      </c>
      <c r="C17" s="13"/>
      <c r="D17" s="13"/>
      <c r="E17" s="136">
        <v>0</v>
      </c>
      <c r="F17" s="14">
        <f t="shared" si="0"/>
        <v>0</v>
      </c>
    </row>
    <row r="18" spans="1:6" x14ac:dyDescent="0.25">
      <c r="A18" s="107" t="s">
        <v>11</v>
      </c>
      <c r="B18" s="15" t="s">
        <v>45</v>
      </c>
      <c r="C18" s="13"/>
      <c r="D18" s="13"/>
      <c r="E18" s="136">
        <v>0</v>
      </c>
      <c r="F18" s="14">
        <f t="shared" si="0"/>
        <v>0</v>
      </c>
    </row>
    <row r="19" spans="1:6" s="7" customFormat="1" x14ac:dyDescent="0.25">
      <c r="A19" s="21" t="s">
        <v>12</v>
      </c>
      <c r="B19" s="16" t="s">
        <v>46</v>
      </c>
      <c r="C19" s="59">
        <f>SUM(C16:C18)</f>
        <v>2045275</v>
      </c>
      <c r="D19" s="59">
        <v>0</v>
      </c>
      <c r="E19" s="136">
        <v>0</v>
      </c>
      <c r="F19" s="86">
        <f t="shared" si="0"/>
        <v>2045275</v>
      </c>
    </row>
    <row r="20" spans="1:6" s="7" customFormat="1" x14ac:dyDescent="0.25">
      <c r="A20" s="21" t="s">
        <v>13</v>
      </c>
      <c r="B20" s="16" t="s">
        <v>67</v>
      </c>
      <c r="C20" s="59">
        <v>0</v>
      </c>
      <c r="D20" s="59">
        <v>0</v>
      </c>
      <c r="E20" s="136">
        <v>0</v>
      </c>
      <c r="F20" s="14">
        <f t="shared" si="0"/>
        <v>0</v>
      </c>
    </row>
    <row r="21" spans="1:6" x14ac:dyDescent="0.25">
      <c r="A21" s="107" t="s">
        <v>14</v>
      </c>
      <c r="B21" s="27" t="s">
        <v>71</v>
      </c>
      <c r="C21" s="13"/>
      <c r="D21" s="13"/>
      <c r="E21" s="136">
        <v>0</v>
      </c>
      <c r="F21" s="14">
        <f t="shared" si="0"/>
        <v>0</v>
      </c>
    </row>
    <row r="22" spans="1:6" s="7" customFormat="1" x14ac:dyDescent="0.25">
      <c r="A22" s="21" t="s">
        <v>15</v>
      </c>
      <c r="B22" s="16" t="s">
        <v>47</v>
      </c>
      <c r="C22" s="59">
        <f>C15+C19</f>
        <v>307126075</v>
      </c>
      <c r="D22" s="59">
        <f>SUM(D15:D21)</f>
        <v>32486236</v>
      </c>
      <c r="E22" s="136">
        <v>0</v>
      </c>
      <c r="F22" s="86">
        <f t="shared" si="0"/>
        <v>339612311</v>
      </c>
    </row>
    <row r="23" spans="1:6" ht="13.8" x14ac:dyDescent="0.25">
      <c r="A23" s="233" t="s">
        <v>54</v>
      </c>
      <c r="B23" s="247"/>
      <c r="C23" s="59"/>
      <c r="D23" s="13"/>
      <c r="E23" s="136">
        <v>0</v>
      </c>
      <c r="F23" s="14">
        <f t="shared" si="0"/>
        <v>0</v>
      </c>
    </row>
    <row r="24" spans="1:6" x14ac:dyDescent="0.25">
      <c r="A24" s="107" t="s">
        <v>16</v>
      </c>
      <c r="B24" s="15" t="s">
        <v>72</v>
      </c>
      <c r="C24" s="13">
        <v>253274667</v>
      </c>
      <c r="D24" s="13"/>
      <c r="E24" s="136">
        <v>0</v>
      </c>
      <c r="F24" s="14">
        <f t="shared" si="0"/>
        <v>253274667</v>
      </c>
    </row>
    <row r="25" spans="1:6" x14ac:dyDescent="0.25">
      <c r="A25" s="107" t="s">
        <v>17</v>
      </c>
      <c r="B25" s="27" t="s">
        <v>73</v>
      </c>
      <c r="C25" s="13"/>
      <c r="D25" s="13"/>
      <c r="E25" s="136">
        <v>0</v>
      </c>
      <c r="F25" s="14">
        <f t="shared" si="0"/>
        <v>0</v>
      </c>
    </row>
    <row r="26" spans="1:6" x14ac:dyDescent="0.25">
      <c r="A26" s="107" t="s">
        <v>18</v>
      </c>
      <c r="B26" s="15" t="s">
        <v>39</v>
      </c>
      <c r="C26" s="13"/>
      <c r="D26" s="13"/>
      <c r="E26" s="136">
        <v>0</v>
      </c>
      <c r="F26" s="14">
        <f t="shared" si="0"/>
        <v>0</v>
      </c>
    </row>
    <row r="27" spans="1:6" x14ac:dyDescent="0.25">
      <c r="A27" s="107" t="s">
        <v>19</v>
      </c>
      <c r="B27" s="15" t="s">
        <v>48</v>
      </c>
      <c r="C27" s="13"/>
      <c r="D27" s="13"/>
      <c r="E27" s="136">
        <v>0</v>
      </c>
      <c r="F27" s="14">
        <f t="shared" si="0"/>
        <v>0</v>
      </c>
    </row>
    <row r="28" spans="1:6" x14ac:dyDescent="0.25">
      <c r="A28" s="107" t="s">
        <v>20</v>
      </c>
      <c r="B28" s="15" t="s">
        <v>49</v>
      </c>
      <c r="C28" s="13"/>
      <c r="D28" s="13"/>
      <c r="E28" s="136">
        <v>0</v>
      </c>
      <c r="F28" s="14">
        <f t="shared" si="0"/>
        <v>0</v>
      </c>
    </row>
    <row r="29" spans="1:6" s="7" customFormat="1" x14ac:dyDescent="0.25">
      <c r="A29" s="21" t="s">
        <v>21</v>
      </c>
      <c r="B29" s="16" t="s">
        <v>50</v>
      </c>
      <c r="C29" s="59">
        <v>253274667</v>
      </c>
      <c r="D29" s="59"/>
      <c r="E29" s="136">
        <v>0</v>
      </c>
      <c r="F29" s="86">
        <f t="shared" si="0"/>
        <v>253274667</v>
      </c>
    </row>
    <row r="30" spans="1:6" x14ac:dyDescent="0.25">
      <c r="A30" s="107" t="s">
        <v>22</v>
      </c>
      <c r="B30" s="15" t="s">
        <v>74</v>
      </c>
      <c r="C30" s="13"/>
      <c r="D30" s="13"/>
      <c r="E30" s="136">
        <v>0</v>
      </c>
      <c r="F30" s="14">
        <f t="shared" si="0"/>
        <v>0</v>
      </c>
    </row>
    <row r="31" spans="1:6" x14ac:dyDescent="0.25">
      <c r="A31" s="107" t="s">
        <v>23</v>
      </c>
      <c r="B31" s="15" t="s">
        <v>51</v>
      </c>
      <c r="C31" s="13"/>
      <c r="D31" s="13"/>
      <c r="E31" s="136">
        <v>0</v>
      </c>
      <c r="F31" s="14">
        <f t="shared" si="0"/>
        <v>0</v>
      </c>
    </row>
    <row r="32" spans="1:6" x14ac:dyDescent="0.25">
      <c r="A32" s="107" t="s">
        <v>24</v>
      </c>
      <c r="B32" s="15" t="s">
        <v>52</v>
      </c>
      <c r="C32" s="13"/>
      <c r="D32" s="13"/>
      <c r="E32" s="136">
        <v>0</v>
      </c>
      <c r="F32" s="14">
        <f t="shared" si="0"/>
        <v>0</v>
      </c>
    </row>
    <row r="33" spans="1:14" x14ac:dyDescent="0.25">
      <c r="A33" s="107" t="s">
        <v>25</v>
      </c>
      <c r="B33" s="15" t="s">
        <v>53</v>
      </c>
      <c r="C33" s="13"/>
      <c r="D33" s="13"/>
      <c r="E33" s="136">
        <v>0</v>
      </c>
      <c r="F33" s="14">
        <f t="shared" si="0"/>
        <v>0</v>
      </c>
    </row>
    <row r="34" spans="1:14" x14ac:dyDescent="0.25">
      <c r="A34" s="118" t="s">
        <v>26</v>
      </c>
      <c r="B34" s="15" t="s">
        <v>68</v>
      </c>
      <c r="C34" s="13">
        <v>53851408</v>
      </c>
      <c r="D34" s="13">
        <v>32486236</v>
      </c>
      <c r="E34" s="136">
        <v>0</v>
      </c>
      <c r="F34" s="14">
        <f t="shared" si="0"/>
        <v>86337644</v>
      </c>
      <c r="G34" s="25"/>
    </row>
    <row r="35" spans="1:14" x14ac:dyDescent="0.25">
      <c r="A35" s="107" t="s">
        <v>27</v>
      </c>
      <c r="B35" s="27" t="s">
        <v>69</v>
      </c>
      <c r="C35" s="58">
        <v>53851408</v>
      </c>
      <c r="D35" s="13"/>
      <c r="E35" s="136">
        <v>0</v>
      </c>
      <c r="F35" s="14">
        <f t="shared" si="0"/>
        <v>53851408</v>
      </c>
    </row>
    <row r="36" spans="1:14" x14ac:dyDescent="0.25">
      <c r="A36" s="107" t="s">
        <v>28</v>
      </c>
      <c r="B36" s="27" t="s">
        <v>75</v>
      </c>
      <c r="C36" s="58"/>
      <c r="D36" s="13">
        <v>32486236</v>
      </c>
      <c r="E36" s="136">
        <v>0</v>
      </c>
      <c r="F36" s="14">
        <f t="shared" si="0"/>
        <v>32486236</v>
      </c>
      <c r="G36" s="4"/>
    </row>
    <row r="37" spans="1:14" x14ac:dyDescent="0.25">
      <c r="A37" s="107" t="s">
        <v>29</v>
      </c>
      <c r="B37" s="27" t="s">
        <v>70</v>
      </c>
      <c r="C37" s="58"/>
      <c r="D37" s="13"/>
      <c r="E37" s="136">
        <v>0</v>
      </c>
      <c r="F37" s="14">
        <f t="shared" si="0"/>
        <v>0</v>
      </c>
    </row>
    <row r="38" spans="1:14" s="7" customFormat="1" x14ac:dyDescent="0.25">
      <c r="A38" s="21" t="s">
        <v>30</v>
      </c>
      <c r="B38" s="16" t="s">
        <v>55</v>
      </c>
      <c r="C38" s="59">
        <f>C29+C34</f>
        <v>307126075</v>
      </c>
      <c r="D38" s="59">
        <v>32486236</v>
      </c>
      <c r="E38" s="136">
        <v>0</v>
      </c>
      <c r="F38" s="86">
        <f t="shared" si="0"/>
        <v>339612311</v>
      </c>
    </row>
    <row r="39" spans="1:14" ht="13.8" thickBot="1" x14ac:dyDescent="0.3">
      <c r="A39" s="119" t="s">
        <v>31</v>
      </c>
      <c r="B39" s="17" t="s">
        <v>32</v>
      </c>
      <c r="C39" s="63">
        <v>11</v>
      </c>
      <c r="D39" s="62"/>
      <c r="E39" s="138"/>
      <c r="F39" s="95">
        <f t="shared" si="0"/>
        <v>11</v>
      </c>
    </row>
    <row r="40" spans="1:14" x14ac:dyDescent="0.25">
      <c r="C40" s="4">
        <f>C38-C22</f>
        <v>0</v>
      </c>
      <c r="D40" s="4">
        <f t="shared" ref="D40:F40" si="1">D38-D22</f>
        <v>0</v>
      </c>
      <c r="E40" s="4"/>
      <c r="F40" s="4">
        <f t="shared" si="1"/>
        <v>0</v>
      </c>
      <c r="G40" s="4"/>
      <c r="H40" s="4"/>
      <c r="I40" s="4"/>
      <c r="J40" s="4"/>
      <c r="K40" s="4"/>
      <c r="L40" s="4"/>
      <c r="M40" s="4"/>
      <c r="N40" s="4"/>
    </row>
    <row r="41" spans="1:14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1">
    <mergeCell ref="A3:B6"/>
    <mergeCell ref="C2:D2"/>
    <mergeCell ref="A7:B7"/>
    <mergeCell ref="A23:B23"/>
    <mergeCell ref="C3:F3"/>
    <mergeCell ref="A8:B8"/>
    <mergeCell ref="C4:F4"/>
    <mergeCell ref="C5:C6"/>
    <mergeCell ref="D5:D6"/>
    <mergeCell ref="F5:F6"/>
    <mergeCell ref="E5:E6"/>
  </mergeCells>
  <phoneticPr fontId="2" type="noConversion"/>
  <printOptions horizontalCentered="1"/>
  <pageMargins left="0.15748031496062992" right="0.15748031496062992" top="0.39370078740157483" bottom="0.19685039370078741" header="0.27559055118110237" footer="0.15748031496062992"/>
  <pageSetup paperSize="9" firstPageNumber="0" fitToHeight="0" orientation="landscape" r:id="rId1"/>
  <headerFooter alignWithMargins="0">
    <oddHeader>&amp;CDr. Kostyán Andor Rendelőintézet&amp;R3. sz. melléklet</oddHeader>
  </headerFooter>
  <colBreaks count="1" manualBreakCount="1">
    <brk id="17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84"/>
  <sheetViews>
    <sheetView view="pageBreakPreview" topLeftCell="A4" zoomScale="90" zoomScaleNormal="115" zoomScaleSheetLayoutView="9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F10" sqref="F10"/>
    </sheetView>
  </sheetViews>
  <sheetFormatPr defaultColWidth="9.109375" defaultRowHeight="13.2" x14ac:dyDescent="0.25"/>
  <cols>
    <col min="1" max="1" width="3.109375" style="1" bestFit="1" customWidth="1"/>
    <col min="2" max="2" width="36" style="1" customWidth="1"/>
    <col min="3" max="3" width="12.33203125" style="1" customWidth="1"/>
    <col min="4" max="4" width="9.6640625" style="1" customWidth="1"/>
    <col min="5" max="5" width="12.33203125" style="1" customWidth="1"/>
    <col min="6" max="6" width="9.6640625" style="1" customWidth="1"/>
    <col min="7" max="7" width="11.6640625" style="1" customWidth="1"/>
    <col min="8" max="10" width="9.33203125" style="1" customWidth="1"/>
    <col min="11" max="16384" width="9.109375" style="1"/>
  </cols>
  <sheetData>
    <row r="1" spans="1:10" x14ac:dyDescent="0.25">
      <c r="B1" s="110"/>
      <c r="C1" s="6"/>
      <c r="D1" s="6"/>
      <c r="E1" s="6"/>
      <c r="F1" s="6"/>
      <c r="G1" s="6"/>
    </row>
    <row r="2" spans="1:10" ht="13.8" thickBot="1" x14ac:dyDescent="0.3">
      <c r="J2" s="2"/>
    </row>
    <row r="3" spans="1:10" x14ac:dyDescent="0.25">
      <c r="A3" s="303" t="s">
        <v>0</v>
      </c>
      <c r="B3" s="304"/>
      <c r="C3" s="307"/>
      <c r="D3" s="307"/>
      <c r="E3" s="307"/>
      <c r="F3" s="307"/>
      <c r="G3" s="308"/>
    </row>
    <row r="4" spans="1:10" s="9" customFormat="1" ht="42" customHeight="1" x14ac:dyDescent="0.25">
      <c r="A4" s="305"/>
      <c r="B4" s="306"/>
      <c r="C4" s="309" t="s">
        <v>58</v>
      </c>
      <c r="D4" s="309"/>
      <c r="E4" s="310"/>
      <c r="F4" s="310"/>
      <c r="G4" s="311"/>
    </row>
    <row r="5" spans="1:10" ht="12.75" customHeight="1" x14ac:dyDescent="0.25">
      <c r="A5" s="305"/>
      <c r="B5" s="306"/>
      <c r="C5" s="251" t="s">
        <v>35</v>
      </c>
      <c r="D5" s="251" t="s">
        <v>104</v>
      </c>
      <c r="E5" s="258" t="s">
        <v>102</v>
      </c>
      <c r="F5" s="258" t="s">
        <v>111</v>
      </c>
      <c r="G5" s="302" t="s">
        <v>110</v>
      </c>
    </row>
    <row r="6" spans="1:10" ht="20.399999999999999" customHeight="1" x14ac:dyDescent="0.25">
      <c r="A6" s="305"/>
      <c r="B6" s="306"/>
      <c r="C6" s="251"/>
      <c r="D6" s="251"/>
      <c r="E6" s="259"/>
      <c r="F6" s="259"/>
      <c r="G6" s="302"/>
    </row>
    <row r="7" spans="1:10" ht="13.8" thickBot="1" x14ac:dyDescent="0.3">
      <c r="A7" s="300">
        <v>1</v>
      </c>
      <c r="B7" s="301"/>
      <c r="C7" s="111">
        <v>2</v>
      </c>
      <c r="D7" s="111">
        <v>3</v>
      </c>
      <c r="E7" s="111">
        <v>4</v>
      </c>
      <c r="F7" s="111">
        <v>5</v>
      </c>
      <c r="G7" s="143">
        <v>6</v>
      </c>
    </row>
    <row r="8" spans="1:10" ht="12.75" customHeight="1" x14ac:dyDescent="0.25">
      <c r="A8" s="233" t="s">
        <v>56</v>
      </c>
      <c r="B8" s="274"/>
      <c r="C8" s="19"/>
      <c r="D8" s="19"/>
      <c r="E8" s="19"/>
      <c r="F8" s="19"/>
      <c r="G8" s="144"/>
    </row>
    <row r="9" spans="1:10" ht="12.75" customHeight="1" x14ac:dyDescent="0.25">
      <c r="A9" s="22" t="s">
        <v>1</v>
      </c>
      <c r="B9" s="51" t="s">
        <v>2</v>
      </c>
      <c r="C9" s="19">
        <v>38068152</v>
      </c>
      <c r="D9" s="19">
        <v>6076349</v>
      </c>
      <c r="E9" s="19">
        <v>44144501</v>
      </c>
      <c r="F9" s="19">
        <v>0</v>
      </c>
      <c r="G9" s="145">
        <f>E9+F9</f>
        <v>44144501</v>
      </c>
    </row>
    <row r="10" spans="1:10" ht="25.5" customHeight="1" x14ac:dyDescent="0.25">
      <c r="A10" s="22" t="s">
        <v>3</v>
      </c>
      <c r="B10" s="52" t="s">
        <v>38</v>
      </c>
      <c r="C10" s="19">
        <v>4983259</v>
      </c>
      <c r="D10" s="19">
        <v>789925</v>
      </c>
      <c r="E10" s="19">
        <v>5773184</v>
      </c>
      <c r="F10" s="19">
        <v>0</v>
      </c>
      <c r="G10" s="145">
        <f t="shared" ref="G10:G39" si="0">E10+F10</f>
        <v>5773184</v>
      </c>
    </row>
    <row r="11" spans="1:10" ht="12.75" customHeight="1" x14ac:dyDescent="0.25">
      <c r="A11" s="22" t="s">
        <v>4</v>
      </c>
      <c r="B11" s="51" t="s">
        <v>65</v>
      </c>
      <c r="C11" s="19">
        <v>54497537</v>
      </c>
      <c r="D11" s="19">
        <v>5906873</v>
      </c>
      <c r="E11" s="19">
        <v>60404410</v>
      </c>
      <c r="F11" s="19">
        <v>0</v>
      </c>
      <c r="G11" s="145">
        <f t="shared" si="0"/>
        <v>60404410</v>
      </c>
    </row>
    <row r="12" spans="1:10" ht="12.75" customHeight="1" x14ac:dyDescent="0.25">
      <c r="A12" s="22" t="s">
        <v>5</v>
      </c>
      <c r="B12" s="51" t="s">
        <v>40</v>
      </c>
      <c r="C12" s="19"/>
      <c r="D12" s="19"/>
      <c r="E12" s="19">
        <v>0</v>
      </c>
      <c r="F12" s="19">
        <v>0</v>
      </c>
      <c r="G12" s="145">
        <f t="shared" si="0"/>
        <v>0</v>
      </c>
    </row>
    <row r="13" spans="1:10" ht="12.75" customHeight="1" x14ac:dyDescent="0.25">
      <c r="A13" s="22" t="s">
        <v>6</v>
      </c>
      <c r="B13" s="51" t="s">
        <v>41</v>
      </c>
      <c r="C13" s="19"/>
      <c r="D13" s="19"/>
      <c r="E13" s="19">
        <v>0</v>
      </c>
      <c r="F13" s="19">
        <v>0</v>
      </c>
      <c r="G13" s="145">
        <f t="shared" si="0"/>
        <v>0</v>
      </c>
    </row>
    <row r="14" spans="1:10" s="24" customFormat="1" ht="12.75" customHeight="1" x14ac:dyDescent="0.25">
      <c r="A14" s="31" t="s">
        <v>7</v>
      </c>
      <c r="B14" s="53" t="s">
        <v>66</v>
      </c>
      <c r="C14" s="19"/>
      <c r="D14" s="19"/>
      <c r="E14" s="19">
        <v>0</v>
      </c>
      <c r="F14" s="19">
        <v>0</v>
      </c>
      <c r="G14" s="145">
        <f t="shared" si="0"/>
        <v>0</v>
      </c>
    </row>
    <row r="15" spans="1:10" s="7" customFormat="1" ht="12.75" customHeight="1" x14ac:dyDescent="0.25">
      <c r="A15" s="21" t="s">
        <v>8</v>
      </c>
      <c r="B15" s="54" t="s">
        <v>42</v>
      </c>
      <c r="C15" s="60">
        <f>SUM(C9:C14)</f>
        <v>97548948</v>
      </c>
      <c r="D15" s="60">
        <f>SUM(D9:D14)</f>
        <v>12773147</v>
      </c>
      <c r="E15" s="60">
        <v>110322095</v>
      </c>
      <c r="F15" s="60">
        <v>0</v>
      </c>
      <c r="G15" s="146">
        <f t="shared" si="0"/>
        <v>110322095</v>
      </c>
    </row>
    <row r="16" spans="1:10" ht="12.75" customHeight="1" x14ac:dyDescent="0.25">
      <c r="A16" s="22" t="s">
        <v>9</v>
      </c>
      <c r="B16" s="51" t="s">
        <v>43</v>
      </c>
      <c r="C16" s="19">
        <v>6844787</v>
      </c>
      <c r="D16" s="19"/>
      <c r="E16" s="19">
        <v>6844787</v>
      </c>
      <c r="F16" s="19">
        <v>1579000</v>
      </c>
      <c r="G16" s="145">
        <f t="shared" si="0"/>
        <v>8423787</v>
      </c>
    </row>
    <row r="17" spans="1:7" ht="12.75" customHeight="1" x14ac:dyDescent="0.25">
      <c r="A17" s="22" t="s">
        <v>10</v>
      </c>
      <c r="B17" s="51" t="s">
        <v>44</v>
      </c>
      <c r="C17" s="19"/>
      <c r="D17" s="19"/>
      <c r="E17" s="19">
        <v>0</v>
      </c>
      <c r="F17" s="19">
        <v>0</v>
      </c>
      <c r="G17" s="145">
        <f t="shared" si="0"/>
        <v>0</v>
      </c>
    </row>
    <row r="18" spans="1:7" ht="12.75" customHeight="1" x14ac:dyDescent="0.25">
      <c r="A18" s="22" t="s">
        <v>11</v>
      </c>
      <c r="B18" s="51" t="s">
        <v>45</v>
      </c>
      <c r="C18" s="19"/>
      <c r="D18" s="19"/>
      <c r="E18" s="19">
        <v>0</v>
      </c>
      <c r="F18" s="19">
        <v>0</v>
      </c>
      <c r="G18" s="145">
        <f t="shared" si="0"/>
        <v>0</v>
      </c>
    </row>
    <row r="19" spans="1:7" s="7" customFormat="1" ht="12.75" customHeight="1" x14ac:dyDescent="0.25">
      <c r="A19" s="21" t="s">
        <v>12</v>
      </c>
      <c r="B19" s="54" t="s">
        <v>46</v>
      </c>
      <c r="C19" s="60">
        <f>SUM(C16:C18)</f>
        <v>6844787</v>
      </c>
      <c r="D19" s="60">
        <v>0</v>
      </c>
      <c r="E19" s="60">
        <v>6844787</v>
      </c>
      <c r="F19" s="60">
        <v>1579000</v>
      </c>
      <c r="G19" s="146">
        <f t="shared" si="0"/>
        <v>8423787</v>
      </c>
    </row>
    <row r="20" spans="1:7" s="7" customFormat="1" ht="12.75" customHeight="1" x14ac:dyDescent="0.25">
      <c r="A20" s="21" t="s">
        <v>13</v>
      </c>
      <c r="B20" s="54" t="s">
        <v>67</v>
      </c>
      <c r="C20" s="60"/>
      <c r="D20" s="60"/>
      <c r="E20" s="60">
        <v>0</v>
      </c>
      <c r="F20" s="60">
        <v>0</v>
      </c>
      <c r="G20" s="145">
        <f t="shared" si="0"/>
        <v>0</v>
      </c>
    </row>
    <row r="21" spans="1:7" s="24" customFormat="1" ht="12.75" customHeight="1" x14ac:dyDescent="0.25">
      <c r="A21" s="31" t="s">
        <v>14</v>
      </c>
      <c r="B21" s="53" t="s">
        <v>71</v>
      </c>
      <c r="C21" s="19"/>
      <c r="D21" s="19"/>
      <c r="E21" s="19">
        <v>0</v>
      </c>
      <c r="F21" s="19">
        <v>0</v>
      </c>
      <c r="G21" s="145">
        <f t="shared" si="0"/>
        <v>0</v>
      </c>
    </row>
    <row r="22" spans="1:7" s="7" customFormat="1" ht="12.75" customHeight="1" x14ac:dyDescent="0.25">
      <c r="A22" s="21" t="s">
        <v>15</v>
      </c>
      <c r="B22" s="54" t="s">
        <v>47</v>
      </c>
      <c r="C22" s="60">
        <f>C15+C19</f>
        <v>104393735</v>
      </c>
      <c r="D22" s="60">
        <f>SUM(D15:D21)</f>
        <v>12773147</v>
      </c>
      <c r="E22" s="60">
        <v>117166882</v>
      </c>
      <c r="F22" s="60">
        <v>1579000</v>
      </c>
      <c r="G22" s="146">
        <f t="shared" si="0"/>
        <v>118745882</v>
      </c>
    </row>
    <row r="23" spans="1:7" ht="12.75" customHeight="1" x14ac:dyDescent="0.25">
      <c r="A23" s="233" t="s">
        <v>54</v>
      </c>
      <c r="B23" s="274"/>
      <c r="C23" s="19"/>
      <c r="D23" s="19"/>
      <c r="E23" s="19">
        <v>0</v>
      </c>
      <c r="F23" s="19">
        <v>0</v>
      </c>
      <c r="G23" s="145">
        <f t="shared" si="0"/>
        <v>0</v>
      </c>
    </row>
    <row r="24" spans="1:7" ht="12.75" customHeight="1" x14ac:dyDescent="0.25">
      <c r="A24" s="22" t="s">
        <v>16</v>
      </c>
      <c r="B24" s="51" t="s">
        <v>72</v>
      </c>
      <c r="C24" s="19"/>
      <c r="D24" s="19">
        <v>6866274</v>
      </c>
      <c r="E24" s="19">
        <v>6866274</v>
      </c>
      <c r="F24" s="19">
        <v>0</v>
      </c>
      <c r="G24" s="145">
        <f t="shared" si="0"/>
        <v>6866274</v>
      </c>
    </row>
    <row r="25" spans="1:7" s="24" customFormat="1" ht="12.75" customHeight="1" x14ac:dyDescent="0.25">
      <c r="A25" s="31" t="s">
        <v>17</v>
      </c>
      <c r="B25" s="53" t="s">
        <v>73</v>
      </c>
      <c r="C25" s="19"/>
      <c r="D25" s="19"/>
      <c r="E25" s="19">
        <v>0</v>
      </c>
      <c r="F25" s="19">
        <v>0</v>
      </c>
      <c r="G25" s="145">
        <f t="shared" si="0"/>
        <v>0</v>
      </c>
    </row>
    <row r="26" spans="1:7" ht="12.75" customHeight="1" x14ac:dyDescent="0.25">
      <c r="A26" s="22" t="s">
        <v>18</v>
      </c>
      <c r="B26" s="51" t="s">
        <v>39</v>
      </c>
      <c r="C26" s="19"/>
      <c r="D26" s="19"/>
      <c r="E26" s="19">
        <v>0</v>
      </c>
      <c r="F26" s="19">
        <v>0</v>
      </c>
      <c r="G26" s="145">
        <f t="shared" si="0"/>
        <v>0</v>
      </c>
    </row>
    <row r="27" spans="1:7" ht="12.75" customHeight="1" x14ac:dyDescent="0.25">
      <c r="A27" s="22" t="s">
        <v>19</v>
      </c>
      <c r="B27" s="51" t="s">
        <v>48</v>
      </c>
      <c r="C27" s="19">
        <v>11000000</v>
      </c>
      <c r="D27" s="19"/>
      <c r="E27" s="19">
        <v>11000000</v>
      </c>
      <c r="F27" s="19">
        <v>0</v>
      </c>
      <c r="G27" s="145">
        <f t="shared" si="0"/>
        <v>11000000</v>
      </c>
    </row>
    <row r="28" spans="1:7" ht="12.75" customHeight="1" x14ac:dyDescent="0.25">
      <c r="A28" s="22" t="s">
        <v>20</v>
      </c>
      <c r="B28" s="51" t="s">
        <v>49</v>
      </c>
      <c r="C28" s="19"/>
      <c r="D28" s="19"/>
      <c r="E28" s="19">
        <v>0</v>
      </c>
      <c r="F28" s="19">
        <v>0</v>
      </c>
      <c r="G28" s="145">
        <f t="shared" si="0"/>
        <v>0</v>
      </c>
    </row>
    <row r="29" spans="1:7" s="7" customFormat="1" ht="12.75" customHeight="1" x14ac:dyDescent="0.25">
      <c r="A29" s="21" t="s">
        <v>21</v>
      </c>
      <c r="B29" s="16" t="s">
        <v>50</v>
      </c>
      <c r="C29" s="67">
        <f>SUM(C27:C28)</f>
        <v>11000000</v>
      </c>
      <c r="D29" s="60">
        <v>6866274</v>
      </c>
      <c r="E29" s="141">
        <v>17866274</v>
      </c>
      <c r="F29" s="141">
        <v>0</v>
      </c>
      <c r="G29" s="146">
        <f t="shared" si="0"/>
        <v>17866274</v>
      </c>
    </row>
    <row r="30" spans="1:7" ht="12.75" customHeight="1" x14ac:dyDescent="0.25">
      <c r="A30" s="22" t="s">
        <v>22</v>
      </c>
      <c r="B30" s="15" t="s">
        <v>74</v>
      </c>
      <c r="C30" s="64"/>
      <c r="D30" s="19"/>
      <c r="E30" s="140">
        <v>0</v>
      </c>
      <c r="F30" s="140">
        <v>0</v>
      </c>
      <c r="G30" s="145">
        <f t="shared" si="0"/>
        <v>0</v>
      </c>
    </row>
    <row r="31" spans="1:7" ht="12.75" customHeight="1" x14ac:dyDescent="0.25">
      <c r="A31" s="22" t="s">
        <v>23</v>
      </c>
      <c r="B31" s="15" t="s">
        <v>51</v>
      </c>
      <c r="C31" s="64"/>
      <c r="D31" s="19"/>
      <c r="E31" s="140">
        <v>0</v>
      </c>
      <c r="F31" s="140">
        <v>0</v>
      </c>
      <c r="G31" s="145">
        <f t="shared" si="0"/>
        <v>0</v>
      </c>
    </row>
    <row r="32" spans="1:7" s="7" customFormat="1" ht="12.75" customHeight="1" x14ac:dyDescent="0.25">
      <c r="A32" s="22" t="s">
        <v>24</v>
      </c>
      <c r="B32" s="15" t="s">
        <v>52</v>
      </c>
      <c r="C32" s="64"/>
      <c r="D32" s="19"/>
      <c r="E32" s="140">
        <v>0</v>
      </c>
      <c r="F32" s="140">
        <v>0</v>
      </c>
      <c r="G32" s="145">
        <f t="shared" si="0"/>
        <v>0</v>
      </c>
    </row>
    <row r="33" spans="1:24" s="7" customFormat="1" ht="12.75" customHeight="1" x14ac:dyDescent="0.25">
      <c r="A33" s="21" t="s">
        <v>25</v>
      </c>
      <c r="B33" s="16" t="s">
        <v>53</v>
      </c>
      <c r="C33" s="67"/>
      <c r="D33" s="60"/>
      <c r="E33" s="141">
        <v>0</v>
      </c>
      <c r="F33" s="141">
        <v>0</v>
      </c>
      <c r="G33" s="145">
        <f t="shared" si="0"/>
        <v>0</v>
      </c>
    </row>
    <row r="34" spans="1:24" s="7" customFormat="1" ht="12.75" customHeight="1" x14ac:dyDescent="0.25">
      <c r="A34" s="21" t="s">
        <v>26</v>
      </c>
      <c r="B34" s="16" t="s">
        <v>68</v>
      </c>
      <c r="C34" s="67">
        <v>93393735</v>
      </c>
      <c r="D34" s="60">
        <v>5906873</v>
      </c>
      <c r="E34" s="141">
        <v>99300608</v>
      </c>
      <c r="F34" s="141">
        <v>1579000</v>
      </c>
      <c r="G34" s="146">
        <f t="shared" si="0"/>
        <v>100879608</v>
      </c>
    </row>
    <row r="35" spans="1:24" s="34" customFormat="1" ht="12.75" customHeight="1" x14ac:dyDescent="0.25">
      <c r="A35" s="31" t="s">
        <v>27</v>
      </c>
      <c r="B35" s="27" t="s">
        <v>69</v>
      </c>
      <c r="C35" s="64">
        <v>93393735</v>
      </c>
      <c r="D35" s="19"/>
      <c r="E35" s="140">
        <v>93393735</v>
      </c>
      <c r="F35" s="140">
        <v>1579000</v>
      </c>
      <c r="G35" s="145">
        <f t="shared" si="0"/>
        <v>94972735</v>
      </c>
    </row>
    <row r="36" spans="1:24" s="24" customFormat="1" ht="12.75" customHeight="1" x14ac:dyDescent="0.25">
      <c r="A36" s="31" t="s">
        <v>28</v>
      </c>
      <c r="B36" s="27" t="s">
        <v>75</v>
      </c>
      <c r="C36" s="64"/>
      <c r="D36" s="19">
        <v>5906873</v>
      </c>
      <c r="E36" s="140">
        <v>5906873</v>
      </c>
      <c r="F36" s="140">
        <v>0</v>
      </c>
      <c r="G36" s="145">
        <f t="shared" si="0"/>
        <v>5906873</v>
      </c>
    </row>
    <row r="37" spans="1:24" s="24" customFormat="1" ht="12.75" customHeight="1" x14ac:dyDescent="0.25">
      <c r="A37" s="31" t="s">
        <v>29</v>
      </c>
      <c r="B37" s="27" t="s">
        <v>70</v>
      </c>
      <c r="C37" s="65"/>
      <c r="D37" s="19"/>
      <c r="E37" s="140">
        <v>0</v>
      </c>
      <c r="F37" s="140">
        <v>0</v>
      </c>
      <c r="G37" s="145">
        <f t="shared" si="0"/>
        <v>0</v>
      </c>
    </row>
    <row r="38" spans="1:24" s="7" customFormat="1" ht="12.75" customHeight="1" x14ac:dyDescent="0.25">
      <c r="A38" s="21" t="s">
        <v>30</v>
      </c>
      <c r="B38" s="16" t="s">
        <v>55</v>
      </c>
      <c r="C38" s="67">
        <f>C29+C34</f>
        <v>104393735</v>
      </c>
      <c r="D38" s="60">
        <f>D29+D34</f>
        <v>12773147</v>
      </c>
      <c r="E38" s="141">
        <v>117166882</v>
      </c>
      <c r="F38" s="141">
        <v>1579000</v>
      </c>
      <c r="G38" s="146">
        <f t="shared" si="0"/>
        <v>118745882</v>
      </c>
    </row>
    <row r="39" spans="1:24" ht="12.75" customHeight="1" thickBot="1" x14ac:dyDescent="0.3">
      <c r="A39" s="191" t="s">
        <v>31</v>
      </c>
      <c r="B39" s="17" t="s">
        <v>32</v>
      </c>
      <c r="C39" s="124">
        <v>13</v>
      </c>
      <c r="D39" s="72">
        <v>0</v>
      </c>
      <c r="E39" s="142">
        <v>13</v>
      </c>
      <c r="F39" s="142"/>
      <c r="G39" s="194">
        <f t="shared" si="0"/>
        <v>13</v>
      </c>
    </row>
    <row r="40" spans="1:24" x14ac:dyDescent="0.25">
      <c r="B40" s="2"/>
      <c r="C40" s="4">
        <f>C38-C22</f>
        <v>0</v>
      </c>
      <c r="D40" s="4">
        <f t="shared" ref="D40:G40" si="1">D38-D22</f>
        <v>0</v>
      </c>
      <c r="E40" s="4"/>
      <c r="F40" s="4"/>
      <c r="G40" s="4">
        <f t="shared" si="1"/>
        <v>0</v>
      </c>
      <c r="H40" s="4"/>
      <c r="I40" s="4"/>
      <c r="J40" s="4"/>
      <c r="K40" s="4"/>
      <c r="L40" s="4"/>
      <c r="M40" s="4"/>
      <c r="N40" s="4"/>
      <c r="O40" s="4"/>
      <c r="P40" s="4"/>
      <c r="T40" s="4"/>
      <c r="U40" s="4"/>
      <c r="V40" s="4"/>
      <c r="W40" s="4"/>
      <c r="X40" s="4"/>
    </row>
    <row r="41" spans="1:24" x14ac:dyDescent="0.25"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4"/>
      <c r="U41" s="4"/>
      <c r="V41" s="4"/>
      <c r="W41" s="4"/>
      <c r="X41" s="4"/>
    </row>
    <row r="42" spans="1:24" x14ac:dyDescent="0.25"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T42" s="4"/>
      <c r="U42" s="4"/>
      <c r="V42" s="4"/>
      <c r="W42" s="4"/>
      <c r="X42" s="4"/>
    </row>
    <row r="43" spans="1:24" x14ac:dyDescent="0.25"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T43" s="4"/>
      <c r="U43" s="4"/>
      <c r="V43" s="4"/>
      <c r="W43" s="4"/>
      <c r="X43" s="4"/>
    </row>
    <row r="44" spans="1:24" x14ac:dyDescent="0.25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T44" s="4"/>
      <c r="U44" s="4"/>
      <c r="V44" s="4"/>
      <c r="W44" s="4"/>
      <c r="X44" s="4"/>
    </row>
    <row r="45" spans="1:24" x14ac:dyDescent="0.25"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T45" s="4"/>
      <c r="U45" s="4"/>
      <c r="V45" s="4"/>
      <c r="W45" s="4"/>
      <c r="X45" s="4"/>
    </row>
    <row r="46" spans="1:24" x14ac:dyDescent="0.25">
      <c r="B46" s="2"/>
    </row>
    <row r="47" spans="1:24" x14ac:dyDescent="0.25">
      <c r="B47" s="2"/>
    </row>
    <row r="48" spans="1:24" x14ac:dyDescent="0.25">
      <c r="B48" s="2"/>
    </row>
    <row r="49" spans="2:19" x14ac:dyDescent="0.25">
      <c r="B49" s="2"/>
    </row>
    <row r="57" spans="2:19" x14ac:dyDescent="0.25">
      <c r="Q57" s="7"/>
      <c r="R57" s="7"/>
      <c r="S57" s="7"/>
    </row>
    <row r="58" spans="2:19" x14ac:dyDescent="0.25">
      <c r="Q58" s="7"/>
      <c r="R58" s="7"/>
      <c r="S58" s="7"/>
    </row>
    <row r="67" spans="17:19" x14ac:dyDescent="0.25">
      <c r="Q67" s="4"/>
      <c r="R67" s="4"/>
      <c r="S67" s="4"/>
    </row>
    <row r="68" spans="17:19" x14ac:dyDescent="0.25">
      <c r="Q68" s="4"/>
      <c r="R68" s="4"/>
      <c r="S68" s="4"/>
    </row>
    <row r="69" spans="17:19" x14ac:dyDescent="0.25">
      <c r="Q69" s="4"/>
      <c r="R69" s="4"/>
      <c r="S69" s="4"/>
    </row>
    <row r="70" spans="17:19" x14ac:dyDescent="0.25">
      <c r="Q70" s="4"/>
      <c r="R70" s="4"/>
      <c r="S70" s="4"/>
    </row>
    <row r="71" spans="17:19" x14ac:dyDescent="0.25">
      <c r="Q71" s="5"/>
      <c r="R71" s="5"/>
      <c r="S71" s="5"/>
    </row>
    <row r="72" spans="17:19" x14ac:dyDescent="0.25">
      <c r="Q72" s="5"/>
      <c r="R72" s="5"/>
      <c r="S72" s="5"/>
    </row>
    <row r="73" spans="17:19" x14ac:dyDescent="0.25">
      <c r="Q73" s="4"/>
      <c r="R73" s="4"/>
      <c r="S73" s="4"/>
    </row>
    <row r="74" spans="17:19" x14ac:dyDescent="0.25">
      <c r="Q74" s="4"/>
      <c r="R74" s="4"/>
      <c r="S74" s="4"/>
    </row>
    <row r="75" spans="17:19" x14ac:dyDescent="0.25">
      <c r="Q75" s="4"/>
      <c r="R75" s="4"/>
      <c r="S75" s="4"/>
    </row>
    <row r="76" spans="17:19" x14ac:dyDescent="0.25">
      <c r="Q76" s="4"/>
      <c r="R76" s="4"/>
      <c r="S76" s="4"/>
    </row>
    <row r="77" spans="17:19" x14ac:dyDescent="0.25">
      <c r="Q77" s="4"/>
      <c r="R77" s="4"/>
      <c r="S77" s="4"/>
    </row>
    <row r="78" spans="17:19" x14ac:dyDescent="0.25">
      <c r="Q78" s="4"/>
      <c r="R78" s="4"/>
      <c r="S78" s="4"/>
    </row>
    <row r="79" spans="17:19" x14ac:dyDescent="0.25">
      <c r="Q79" s="4"/>
      <c r="R79" s="4"/>
      <c r="S79" s="4"/>
    </row>
    <row r="80" spans="17:19" x14ac:dyDescent="0.25">
      <c r="Q80" s="4"/>
      <c r="R80" s="4"/>
      <c r="S80" s="4"/>
    </row>
    <row r="81" spans="17:19" x14ac:dyDescent="0.25">
      <c r="Q81" s="4"/>
      <c r="R81" s="4"/>
      <c r="S81" s="4"/>
    </row>
    <row r="82" spans="17:19" x14ac:dyDescent="0.25">
      <c r="Q82" s="4"/>
      <c r="R82" s="4"/>
      <c r="S82" s="4"/>
    </row>
    <row r="83" spans="17:19" x14ac:dyDescent="0.25">
      <c r="Q83" s="4"/>
      <c r="R83" s="4"/>
      <c r="S83" s="4"/>
    </row>
    <row r="84" spans="17:19" x14ac:dyDescent="0.25">
      <c r="Q84" s="4"/>
      <c r="R84" s="4"/>
      <c r="S84" s="4"/>
    </row>
  </sheetData>
  <mergeCells count="11">
    <mergeCell ref="A7:B7"/>
    <mergeCell ref="C5:C6"/>
    <mergeCell ref="A23:B23"/>
    <mergeCell ref="A8:B8"/>
    <mergeCell ref="G5:G6"/>
    <mergeCell ref="A3:B6"/>
    <mergeCell ref="C3:G3"/>
    <mergeCell ref="C4:G4"/>
    <mergeCell ref="D5:D6"/>
    <mergeCell ref="E5:E6"/>
    <mergeCell ref="F5:F6"/>
  </mergeCells>
  <phoneticPr fontId="2" type="noConversion"/>
  <printOptions horizontalCentered="1"/>
  <pageMargins left="0.15748031496062992" right="0.27559055118110237" top="0.47244094488188981" bottom="0.19685039370078741" header="0.23622047244094491" footer="0.15748031496062992"/>
  <pageSetup paperSize="9" firstPageNumber="0" fitToHeight="0" orientation="landscape" r:id="rId1"/>
  <headerFooter alignWithMargins="0">
    <oddHeader xml:space="preserve">&amp;CAbonyi Lajos Művelődési Ház, Könyvtár és Múzeumi Kiállítóhely&amp;R3. sz. melléklet
</oddHeader>
  </headerFooter>
  <colBreaks count="1" manualBreakCount="1">
    <brk id="9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W49"/>
  <sheetViews>
    <sheetView view="pageBreakPreview" topLeftCell="A5" zoomScaleNormal="115" zoomScaleSheetLayoutView="100" workbookViewId="0">
      <selection activeCell="E5" sqref="E5:F6"/>
    </sheetView>
  </sheetViews>
  <sheetFormatPr defaultColWidth="9.109375" defaultRowHeight="13.2" x14ac:dyDescent="0.25"/>
  <cols>
    <col min="1" max="1" width="3.109375" style="1" bestFit="1" customWidth="1"/>
    <col min="2" max="2" width="41.88671875" style="1" customWidth="1"/>
    <col min="3" max="3" width="14.109375" style="1" bestFit="1" customWidth="1"/>
    <col min="4" max="5" width="10.88671875" style="1" customWidth="1"/>
    <col min="6" max="6" width="14.5546875" style="1" customWidth="1"/>
    <col min="7" max="7" width="10.44140625" style="4" customWidth="1"/>
    <col min="8" max="9" width="9.33203125" style="1" customWidth="1"/>
    <col min="10" max="16384" width="9.109375" style="1"/>
  </cols>
  <sheetData>
    <row r="1" spans="1:7" x14ac:dyDescent="0.25">
      <c r="B1" s="237"/>
      <c r="C1" s="237"/>
      <c r="D1" s="237"/>
      <c r="E1" s="237"/>
      <c r="F1" s="237"/>
    </row>
    <row r="2" spans="1:7" ht="13.8" thickBot="1" x14ac:dyDescent="0.3">
      <c r="F2" s="56" t="s">
        <v>85</v>
      </c>
      <c r="G2" s="2"/>
    </row>
    <row r="3" spans="1:7" x14ac:dyDescent="0.25">
      <c r="A3" s="303" t="s">
        <v>0</v>
      </c>
      <c r="B3" s="315"/>
      <c r="C3" s="312"/>
      <c r="D3" s="312"/>
      <c r="E3" s="312"/>
      <c r="F3" s="313"/>
    </row>
    <row r="4" spans="1:7" s="6" customFormat="1" ht="32.25" customHeight="1" x14ac:dyDescent="0.25">
      <c r="A4" s="305"/>
      <c r="B4" s="306"/>
      <c r="C4" s="317" t="s">
        <v>59</v>
      </c>
      <c r="D4" s="318"/>
      <c r="E4" s="319"/>
      <c r="F4" s="320"/>
      <c r="G4" s="104"/>
    </row>
    <row r="5" spans="1:7" ht="12.75" customHeight="1" x14ac:dyDescent="0.25">
      <c r="A5" s="305"/>
      <c r="B5" s="316"/>
      <c r="C5" s="251" t="s">
        <v>35</v>
      </c>
      <c r="D5" s="314" t="s">
        <v>103</v>
      </c>
      <c r="E5" s="258" t="s">
        <v>111</v>
      </c>
      <c r="F5" s="250" t="s">
        <v>110</v>
      </c>
    </row>
    <row r="6" spans="1:7" ht="24" customHeight="1" x14ac:dyDescent="0.25">
      <c r="A6" s="305"/>
      <c r="B6" s="316"/>
      <c r="C6" s="251"/>
      <c r="D6" s="314"/>
      <c r="E6" s="259"/>
      <c r="F6" s="250"/>
    </row>
    <row r="7" spans="1:7" ht="13.8" thickBot="1" x14ac:dyDescent="0.3">
      <c r="A7" s="300">
        <v>1</v>
      </c>
      <c r="B7" s="321"/>
      <c r="C7" s="102">
        <v>2</v>
      </c>
      <c r="D7" s="155">
        <v>3</v>
      </c>
      <c r="E7" s="149">
        <v>4</v>
      </c>
      <c r="F7" s="123">
        <v>5</v>
      </c>
    </row>
    <row r="8" spans="1:7" ht="12.75" customHeight="1" x14ac:dyDescent="0.25">
      <c r="A8" s="233" t="s">
        <v>56</v>
      </c>
      <c r="B8" s="247"/>
      <c r="C8" s="103"/>
      <c r="D8" s="38"/>
      <c r="E8" s="152"/>
      <c r="F8" s="156"/>
    </row>
    <row r="9" spans="1:7" ht="12.75" customHeight="1" x14ac:dyDescent="0.25">
      <c r="A9" s="118" t="s">
        <v>1</v>
      </c>
      <c r="B9" s="15" t="s">
        <v>2</v>
      </c>
      <c r="C9" s="18">
        <v>11342600</v>
      </c>
      <c r="D9" s="18"/>
      <c r="E9" s="153">
        <v>0</v>
      </c>
      <c r="F9" s="113">
        <f>C9+D9</f>
        <v>11342600</v>
      </c>
    </row>
    <row r="10" spans="1:7" ht="24" customHeight="1" x14ac:dyDescent="0.25">
      <c r="A10" s="118" t="s">
        <v>3</v>
      </c>
      <c r="B10" s="26" t="s">
        <v>38</v>
      </c>
      <c r="C10" s="18">
        <v>1474538</v>
      </c>
      <c r="D10" s="18"/>
      <c r="E10" s="153">
        <v>0</v>
      </c>
      <c r="F10" s="113">
        <f t="shared" ref="F10:F11" si="0">C10+D10</f>
        <v>1474538</v>
      </c>
    </row>
    <row r="11" spans="1:7" ht="12.75" customHeight="1" x14ac:dyDescent="0.25">
      <c r="A11" s="118" t="s">
        <v>4</v>
      </c>
      <c r="B11" s="15" t="s">
        <v>65</v>
      </c>
      <c r="C11" s="18">
        <v>9378950</v>
      </c>
      <c r="D11" s="18">
        <v>3316280</v>
      </c>
      <c r="E11" s="153">
        <v>0</v>
      </c>
      <c r="F11" s="113">
        <f t="shared" si="0"/>
        <v>12695230</v>
      </c>
    </row>
    <row r="12" spans="1:7" ht="12.75" customHeight="1" x14ac:dyDescent="0.25">
      <c r="A12" s="118" t="s">
        <v>5</v>
      </c>
      <c r="B12" s="15" t="s">
        <v>40</v>
      </c>
      <c r="C12" s="18"/>
      <c r="D12" s="18"/>
      <c r="E12" s="153">
        <v>0</v>
      </c>
      <c r="F12" s="113"/>
    </row>
    <row r="13" spans="1:7" ht="12.75" customHeight="1" x14ac:dyDescent="0.25">
      <c r="A13" s="118" t="s">
        <v>6</v>
      </c>
      <c r="B13" s="15" t="s">
        <v>41</v>
      </c>
      <c r="C13" s="18"/>
      <c r="D13" s="18"/>
      <c r="E13" s="153">
        <v>0</v>
      </c>
      <c r="F13" s="113"/>
    </row>
    <row r="14" spans="1:7" s="24" customFormat="1" ht="12.75" customHeight="1" x14ac:dyDescent="0.25">
      <c r="A14" s="31" t="s">
        <v>7</v>
      </c>
      <c r="B14" s="27" t="s">
        <v>66</v>
      </c>
      <c r="C14" s="18"/>
      <c r="D14" s="18"/>
      <c r="E14" s="153">
        <v>0</v>
      </c>
      <c r="F14" s="113"/>
      <c r="G14" s="32"/>
    </row>
    <row r="15" spans="1:7" s="7" customFormat="1" ht="12.75" customHeight="1" x14ac:dyDescent="0.25">
      <c r="A15" s="21" t="s">
        <v>8</v>
      </c>
      <c r="B15" s="16" t="s">
        <v>42</v>
      </c>
      <c r="C15" s="39">
        <f>SUM(C9:C14)</f>
        <v>22196088</v>
      </c>
      <c r="D15" s="39">
        <f t="shared" ref="D15:F15" si="1">SUM(D9:D14)</f>
        <v>3316280</v>
      </c>
      <c r="E15" s="153">
        <v>0</v>
      </c>
      <c r="F15" s="112">
        <f t="shared" si="1"/>
        <v>25512368</v>
      </c>
      <c r="G15" s="5"/>
    </row>
    <row r="16" spans="1:7" ht="12.75" customHeight="1" x14ac:dyDescent="0.25">
      <c r="A16" s="118" t="s">
        <v>9</v>
      </c>
      <c r="B16" s="15" t="s">
        <v>43</v>
      </c>
      <c r="C16" s="18">
        <v>3543300</v>
      </c>
      <c r="D16" s="18"/>
      <c r="E16" s="153">
        <v>0</v>
      </c>
      <c r="F16" s="113">
        <v>3543300</v>
      </c>
    </row>
    <row r="17" spans="1:7" ht="12.75" customHeight="1" x14ac:dyDescent="0.25">
      <c r="A17" s="118" t="s">
        <v>10</v>
      </c>
      <c r="B17" s="15" t="s">
        <v>44</v>
      </c>
      <c r="C17" s="18"/>
      <c r="D17" s="18"/>
      <c r="E17" s="153">
        <v>0</v>
      </c>
      <c r="F17" s="113"/>
    </row>
    <row r="18" spans="1:7" ht="12.75" customHeight="1" x14ac:dyDescent="0.25">
      <c r="A18" s="118" t="s">
        <v>11</v>
      </c>
      <c r="B18" s="15" t="s">
        <v>45</v>
      </c>
      <c r="C18" s="18"/>
      <c r="D18" s="18"/>
      <c r="E18" s="153">
        <v>0</v>
      </c>
      <c r="F18" s="113"/>
    </row>
    <row r="19" spans="1:7" s="7" customFormat="1" ht="12.75" customHeight="1" x14ac:dyDescent="0.25">
      <c r="A19" s="21" t="s">
        <v>12</v>
      </c>
      <c r="B19" s="16" t="s">
        <v>46</v>
      </c>
      <c r="C19" s="39">
        <f>SUM(C16:C18)</f>
        <v>3543300</v>
      </c>
      <c r="D19" s="39">
        <f t="shared" ref="D19:F19" si="2">SUM(D16:D18)</f>
        <v>0</v>
      </c>
      <c r="E19" s="153">
        <v>0</v>
      </c>
      <c r="F19" s="112">
        <f t="shared" si="2"/>
        <v>3543300</v>
      </c>
      <c r="G19" s="5"/>
    </row>
    <row r="20" spans="1:7" s="7" customFormat="1" ht="12.75" customHeight="1" x14ac:dyDescent="0.25">
      <c r="A20" s="21" t="s">
        <v>13</v>
      </c>
      <c r="B20" s="16" t="s">
        <v>67</v>
      </c>
      <c r="C20" s="39">
        <v>0</v>
      </c>
      <c r="D20" s="18"/>
      <c r="E20" s="153">
        <v>0</v>
      </c>
      <c r="F20" s="113"/>
      <c r="G20" s="5"/>
    </row>
    <row r="21" spans="1:7" s="24" customFormat="1" ht="12.75" customHeight="1" x14ac:dyDescent="0.25">
      <c r="A21" s="31" t="s">
        <v>14</v>
      </c>
      <c r="B21" s="27" t="s">
        <v>71</v>
      </c>
      <c r="C21" s="18"/>
      <c r="D21" s="18"/>
      <c r="E21" s="153">
        <v>0</v>
      </c>
      <c r="F21" s="113"/>
      <c r="G21" s="32"/>
    </row>
    <row r="22" spans="1:7" s="7" customFormat="1" ht="12.75" customHeight="1" x14ac:dyDescent="0.25">
      <c r="A22" s="21" t="s">
        <v>15</v>
      </c>
      <c r="B22" s="16" t="s">
        <v>47</v>
      </c>
      <c r="C22" s="101">
        <f>C15+C19</f>
        <v>25739388</v>
      </c>
      <c r="D22" s="101">
        <f t="shared" ref="D22:F22" si="3">D15+D19</f>
        <v>3316280</v>
      </c>
      <c r="E22" s="153">
        <v>0</v>
      </c>
      <c r="F22" s="157">
        <f t="shared" si="3"/>
        <v>29055668</v>
      </c>
      <c r="G22" s="5"/>
    </row>
    <row r="23" spans="1:7" ht="12.75" customHeight="1" x14ac:dyDescent="0.25">
      <c r="A23" s="233" t="s">
        <v>54</v>
      </c>
      <c r="B23" s="247"/>
      <c r="C23" s="18"/>
      <c r="D23" s="18"/>
      <c r="E23" s="153">
        <v>0</v>
      </c>
      <c r="F23" s="113"/>
    </row>
    <row r="24" spans="1:7" ht="12.75" customHeight="1" x14ac:dyDescent="0.25">
      <c r="A24" s="118" t="s">
        <v>16</v>
      </c>
      <c r="B24" s="15" t="s">
        <v>72</v>
      </c>
      <c r="C24" s="18"/>
      <c r="D24" s="18"/>
      <c r="E24" s="153">
        <v>0</v>
      </c>
      <c r="F24" s="113"/>
    </row>
    <row r="25" spans="1:7" ht="12.75" customHeight="1" x14ac:dyDescent="0.25">
      <c r="A25" s="118" t="s">
        <v>17</v>
      </c>
      <c r="B25" s="27" t="s">
        <v>73</v>
      </c>
      <c r="C25" s="18"/>
      <c r="D25" s="18"/>
      <c r="E25" s="153">
        <v>0</v>
      </c>
      <c r="F25" s="113"/>
    </row>
    <row r="26" spans="1:7" ht="12.75" customHeight="1" x14ac:dyDescent="0.25">
      <c r="A26" s="118" t="s">
        <v>18</v>
      </c>
      <c r="B26" s="15" t="s">
        <v>39</v>
      </c>
      <c r="C26" s="18"/>
      <c r="D26" s="18"/>
      <c r="E26" s="153">
        <v>0</v>
      </c>
      <c r="F26" s="113"/>
    </row>
    <row r="27" spans="1:7" ht="12.75" customHeight="1" x14ac:dyDescent="0.25">
      <c r="A27" s="118" t="s">
        <v>19</v>
      </c>
      <c r="B27" s="15" t="s">
        <v>48</v>
      </c>
      <c r="C27" s="18">
        <v>25739388</v>
      </c>
      <c r="D27" s="18">
        <v>0</v>
      </c>
      <c r="E27" s="153">
        <v>0</v>
      </c>
      <c r="F27" s="113">
        <v>25739388</v>
      </c>
    </row>
    <row r="28" spans="1:7" ht="12.75" customHeight="1" x14ac:dyDescent="0.25">
      <c r="A28" s="118" t="s">
        <v>20</v>
      </c>
      <c r="B28" s="15" t="s">
        <v>49</v>
      </c>
      <c r="C28" s="18"/>
      <c r="D28" s="18"/>
      <c r="E28" s="153">
        <v>0</v>
      </c>
      <c r="F28" s="113"/>
    </row>
    <row r="29" spans="1:7" s="7" customFormat="1" ht="12.75" customHeight="1" x14ac:dyDescent="0.25">
      <c r="A29" s="21" t="s">
        <v>21</v>
      </c>
      <c r="B29" s="16" t="s">
        <v>50</v>
      </c>
      <c r="C29" s="39">
        <v>25739388</v>
      </c>
      <c r="D29" s="39">
        <v>0</v>
      </c>
      <c r="E29" s="153">
        <v>0</v>
      </c>
      <c r="F29" s="112">
        <f>F27</f>
        <v>25739388</v>
      </c>
      <c r="G29" s="5"/>
    </row>
    <row r="30" spans="1:7" ht="12.75" customHeight="1" x14ac:dyDescent="0.25">
      <c r="A30" s="118" t="s">
        <v>22</v>
      </c>
      <c r="B30" s="15" t="s">
        <v>74</v>
      </c>
      <c r="C30" s="18"/>
      <c r="D30" s="18"/>
      <c r="E30" s="153">
        <v>0</v>
      </c>
      <c r="F30" s="113"/>
    </row>
    <row r="31" spans="1:7" ht="12.75" customHeight="1" x14ac:dyDescent="0.25">
      <c r="A31" s="118" t="s">
        <v>23</v>
      </c>
      <c r="B31" s="15" t="s">
        <v>51</v>
      </c>
      <c r="C31" s="18"/>
      <c r="D31" s="18"/>
      <c r="E31" s="153">
        <v>0</v>
      </c>
      <c r="F31" s="113"/>
    </row>
    <row r="32" spans="1:7" s="7" customFormat="1" ht="12.75" customHeight="1" x14ac:dyDescent="0.25">
      <c r="A32" s="118" t="s">
        <v>24</v>
      </c>
      <c r="B32" s="15" t="s">
        <v>52</v>
      </c>
      <c r="C32" s="18"/>
      <c r="D32" s="18"/>
      <c r="E32" s="153">
        <v>0</v>
      </c>
      <c r="F32" s="113"/>
      <c r="G32" s="5"/>
    </row>
    <row r="33" spans="1:23" s="7" customFormat="1" ht="12.75" customHeight="1" x14ac:dyDescent="0.25">
      <c r="A33" s="21" t="s">
        <v>25</v>
      </c>
      <c r="B33" s="16" t="s">
        <v>53</v>
      </c>
      <c r="C33" s="39"/>
      <c r="D33" s="18"/>
      <c r="E33" s="153">
        <v>0</v>
      </c>
      <c r="F33" s="113"/>
      <c r="G33" s="5"/>
    </row>
    <row r="34" spans="1:23" s="7" customFormat="1" ht="12.75" customHeight="1" x14ac:dyDescent="0.25">
      <c r="A34" s="21" t="s">
        <v>26</v>
      </c>
      <c r="B34" s="16" t="s">
        <v>68</v>
      </c>
      <c r="C34" s="39"/>
      <c r="D34" s="55">
        <v>3316280</v>
      </c>
      <c r="E34" s="153">
        <v>0</v>
      </c>
      <c r="F34" s="112">
        <v>3316280</v>
      </c>
      <c r="G34" s="5"/>
    </row>
    <row r="35" spans="1:23" s="34" customFormat="1" ht="12.75" customHeight="1" x14ac:dyDescent="0.25">
      <c r="A35" s="31" t="s">
        <v>27</v>
      </c>
      <c r="B35" s="27" t="s">
        <v>69</v>
      </c>
      <c r="C35" s="18"/>
      <c r="D35" s="18"/>
      <c r="E35" s="153">
        <v>0</v>
      </c>
      <c r="F35" s="113"/>
      <c r="G35" s="33"/>
    </row>
    <row r="36" spans="1:23" s="24" customFormat="1" ht="12.75" customHeight="1" x14ac:dyDescent="0.25">
      <c r="A36" s="31" t="s">
        <v>28</v>
      </c>
      <c r="B36" s="27" t="s">
        <v>75</v>
      </c>
      <c r="C36" s="18"/>
      <c r="D36" s="18">
        <v>3316280</v>
      </c>
      <c r="E36" s="153">
        <v>0</v>
      </c>
      <c r="F36" s="113">
        <v>3316280</v>
      </c>
      <c r="G36" s="32"/>
    </row>
    <row r="37" spans="1:23" s="24" customFormat="1" ht="12.75" customHeight="1" x14ac:dyDescent="0.25">
      <c r="A37" s="31" t="s">
        <v>29</v>
      </c>
      <c r="B37" s="27" t="s">
        <v>70</v>
      </c>
      <c r="C37" s="18"/>
      <c r="D37" s="18"/>
      <c r="E37" s="153">
        <v>0</v>
      </c>
      <c r="F37" s="113"/>
      <c r="G37" s="32"/>
    </row>
    <row r="38" spans="1:23" s="7" customFormat="1" ht="12.75" customHeight="1" x14ac:dyDescent="0.25">
      <c r="A38" s="21" t="s">
        <v>30</v>
      </c>
      <c r="B38" s="16" t="s">
        <v>55</v>
      </c>
      <c r="C38" s="68">
        <f>C29+C34</f>
        <v>25739388</v>
      </c>
      <c r="D38" s="68">
        <f t="shared" ref="D38:F38" si="4">D29+D34</f>
        <v>3316280</v>
      </c>
      <c r="E38" s="153">
        <v>0</v>
      </c>
      <c r="F38" s="158">
        <f t="shared" si="4"/>
        <v>29055668</v>
      </c>
      <c r="G38" s="5"/>
    </row>
    <row r="39" spans="1:23" ht="12.75" customHeight="1" thickBot="1" x14ac:dyDescent="0.3">
      <c r="A39" s="148" t="s">
        <v>31</v>
      </c>
      <c r="B39" s="17" t="s">
        <v>32</v>
      </c>
      <c r="C39" s="94">
        <v>4</v>
      </c>
      <c r="D39" s="94"/>
      <c r="E39" s="154"/>
      <c r="F39" s="114">
        <v>4</v>
      </c>
    </row>
    <row r="40" spans="1:23" x14ac:dyDescent="0.25">
      <c r="B40" s="2"/>
      <c r="C40" s="4">
        <f>C38-C22</f>
        <v>0</v>
      </c>
      <c r="D40" s="4">
        <f t="shared" ref="D40:F40" si="5">D38-D22</f>
        <v>0</v>
      </c>
      <c r="E40" s="4"/>
      <c r="F40" s="4">
        <f t="shared" si="5"/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B41" s="2"/>
      <c r="C41" s="4"/>
      <c r="D41" s="4"/>
      <c r="E41" s="4"/>
      <c r="F41" s="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B42" s="2"/>
      <c r="C42" s="4"/>
      <c r="D42" s="4"/>
      <c r="E42" s="4"/>
      <c r="F42" s="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B43" s="2"/>
      <c r="C43" s="4"/>
      <c r="D43" s="4"/>
      <c r="E43" s="4"/>
      <c r="F43" s="8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B44" s="2"/>
      <c r="C44" s="4"/>
      <c r="D44" s="4"/>
      <c r="E44" s="4"/>
      <c r="F44" s="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B45" s="2"/>
      <c r="C45" s="4"/>
      <c r="D45" s="4"/>
      <c r="E45" s="4"/>
      <c r="F45" s="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B46" s="2"/>
    </row>
    <row r="47" spans="1:23" x14ac:dyDescent="0.25">
      <c r="B47" s="2"/>
    </row>
    <row r="48" spans="1:23" x14ac:dyDescent="0.25">
      <c r="B48" s="2"/>
    </row>
    <row r="49" spans="2:2" x14ac:dyDescent="0.25">
      <c r="B49" s="2"/>
    </row>
  </sheetData>
  <mergeCells count="11">
    <mergeCell ref="B1:F1"/>
    <mergeCell ref="A3:B6"/>
    <mergeCell ref="C4:F4"/>
    <mergeCell ref="A7:B7"/>
    <mergeCell ref="F5:F6"/>
    <mergeCell ref="E5:E6"/>
    <mergeCell ref="A23:B23"/>
    <mergeCell ref="C3:F3"/>
    <mergeCell ref="C5:C6"/>
    <mergeCell ref="D5:D6"/>
    <mergeCell ref="A8:B8"/>
  </mergeCells>
  <phoneticPr fontId="2" type="noConversion"/>
  <printOptions horizontalCentered="1"/>
  <pageMargins left="0.27559055118110237" right="0.27559055118110237" top="0.43307086614173229" bottom="0.27559055118110237" header="0.27559055118110237" footer="0.15748031496062992"/>
  <pageSetup paperSize="9" firstPageNumber="0" fitToHeight="0" orientation="landscape" r:id="rId1"/>
  <headerFooter alignWithMargins="0">
    <oddHeader xml:space="preserve">&amp;CSportcsarnok&amp;R3. sz. melléklet
</oddHeader>
  </headerFooter>
  <rowBreaks count="1" manualBreakCount="1">
    <brk id="4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G40"/>
  <sheetViews>
    <sheetView view="pageBreakPreview" zoomScaleNormal="115" zoomScaleSheetLayoutView="100" workbookViewId="0">
      <selection activeCell="F5" sqref="F5:G6"/>
    </sheetView>
  </sheetViews>
  <sheetFormatPr defaultRowHeight="13.2" x14ac:dyDescent="0.25"/>
  <cols>
    <col min="1" max="1" width="3.109375" bestFit="1" customWidth="1"/>
    <col min="2" max="2" width="42.44140625" style="40" customWidth="1"/>
    <col min="3" max="3" width="13" bestFit="1" customWidth="1"/>
    <col min="5" max="5" width="11.44140625" customWidth="1"/>
    <col min="7" max="7" width="11.88671875" customWidth="1"/>
  </cols>
  <sheetData>
    <row r="2" spans="1:7" ht="13.8" thickBot="1" x14ac:dyDescent="0.3">
      <c r="G2" s="56" t="s">
        <v>85</v>
      </c>
    </row>
    <row r="3" spans="1:7" x14ac:dyDescent="0.25">
      <c r="A3" s="322" t="s">
        <v>0</v>
      </c>
      <c r="B3" s="323"/>
      <c r="C3" s="328">
        <v>685797</v>
      </c>
      <c r="D3" s="328"/>
      <c r="E3" s="329"/>
      <c r="F3" s="329"/>
      <c r="G3" s="330"/>
    </row>
    <row r="4" spans="1:7" ht="47.25" customHeight="1" x14ac:dyDescent="0.25">
      <c r="A4" s="324"/>
      <c r="B4" s="325"/>
      <c r="C4" s="333" t="s">
        <v>60</v>
      </c>
      <c r="D4" s="334"/>
      <c r="E4" s="334"/>
      <c r="F4" s="334"/>
      <c r="G4" s="335"/>
    </row>
    <row r="5" spans="1:7" ht="12.75" customHeight="1" x14ac:dyDescent="0.25">
      <c r="A5" s="324"/>
      <c r="B5" s="325"/>
      <c r="C5" s="258" t="s">
        <v>35</v>
      </c>
      <c r="D5" s="258" t="s">
        <v>105</v>
      </c>
      <c r="E5" s="258" t="s">
        <v>106</v>
      </c>
      <c r="F5" s="258" t="s">
        <v>111</v>
      </c>
      <c r="G5" s="331" t="s">
        <v>110</v>
      </c>
    </row>
    <row r="6" spans="1:7" ht="22.5" customHeight="1" x14ac:dyDescent="0.25">
      <c r="A6" s="324"/>
      <c r="B6" s="325"/>
      <c r="C6" s="259"/>
      <c r="D6" s="259"/>
      <c r="E6" s="259"/>
      <c r="F6" s="259"/>
      <c r="G6" s="332"/>
    </row>
    <row r="7" spans="1:7" x14ac:dyDescent="0.25">
      <c r="A7" s="326">
        <v>1</v>
      </c>
      <c r="B7" s="327"/>
      <c r="C7" s="92">
        <v>2</v>
      </c>
      <c r="D7" s="92">
        <v>3</v>
      </c>
      <c r="E7" s="111">
        <v>4</v>
      </c>
      <c r="F7" s="111">
        <v>5</v>
      </c>
      <c r="G7" s="92">
        <v>6</v>
      </c>
    </row>
    <row r="8" spans="1:7" ht="12.75" customHeight="1" x14ac:dyDescent="0.25">
      <c r="A8" s="233" t="s">
        <v>56</v>
      </c>
      <c r="B8" s="247"/>
      <c r="C8" s="28"/>
      <c r="D8" s="48"/>
      <c r="E8" s="159"/>
      <c r="F8" s="159"/>
      <c r="G8" s="49"/>
    </row>
    <row r="9" spans="1:7" ht="12.75" customHeight="1" x14ac:dyDescent="0.25">
      <c r="A9" s="22" t="s">
        <v>1</v>
      </c>
      <c r="B9" s="26" t="s">
        <v>2</v>
      </c>
      <c r="C9" s="19">
        <v>119597947</v>
      </c>
      <c r="D9" s="69"/>
      <c r="E9" s="160">
        <v>119597947</v>
      </c>
      <c r="F9" s="160">
        <v>0</v>
      </c>
      <c r="G9" s="70">
        <f>C9+D9</f>
        <v>119597947</v>
      </c>
    </row>
    <row r="10" spans="1:7" ht="21" customHeight="1" x14ac:dyDescent="0.25">
      <c r="A10" s="22" t="s">
        <v>3</v>
      </c>
      <c r="B10" s="26" t="s">
        <v>38</v>
      </c>
      <c r="C10" s="19">
        <v>15547733</v>
      </c>
      <c r="D10" s="69"/>
      <c r="E10" s="160">
        <v>15547733</v>
      </c>
      <c r="F10" s="160">
        <v>0</v>
      </c>
      <c r="G10" s="70">
        <f t="shared" ref="G10:G11" si="0">C10+D10</f>
        <v>15547733</v>
      </c>
    </row>
    <row r="11" spans="1:7" ht="12.75" customHeight="1" x14ac:dyDescent="0.25">
      <c r="A11" s="22" t="s">
        <v>4</v>
      </c>
      <c r="B11" s="26" t="s">
        <v>65</v>
      </c>
      <c r="C11" s="19">
        <v>10954004</v>
      </c>
      <c r="D11" s="69">
        <v>7583926</v>
      </c>
      <c r="E11" s="160">
        <v>18537930</v>
      </c>
      <c r="F11" s="160">
        <v>0</v>
      </c>
      <c r="G11" s="70">
        <f t="shared" si="0"/>
        <v>18537930</v>
      </c>
    </row>
    <row r="12" spans="1:7" ht="12.75" customHeight="1" x14ac:dyDescent="0.25">
      <c r="A12" s="22" t="s">
        <v>5</v>
      </c>
      <c r="B12" s="26" t="s">
        <v>40</v>
      </c>
      <c r="C12" s="19"/>
      <c r="D12" s="69"/>
      <c r="E12" s="160"/>
      <c r="F12" s="160">
        <v>0</v>
      </c>
      <c r="G12" s="70"/>
    </row>
    <row r="13" spans="1:7" ht="12.75" customHeight="1" x14ac:dyDescent="0.25">
      <c r="A13" s="22" t="s">
        <v>6</v>
      </c>
      <c r="B13" s="26" t="s">
        <v>41</v>
      </c>
      <c r="C13" s="19"/>
      <c r="D13" s="69"/>
      <c r="E13" s="160"/>
      <c r="F13" s="160">
        <v>0</v>
      </c>
      <c r="G13" s="70"/>
    </row>
    <row r="14" spans="1:7" ht="12.75" customHeight="1" x14ac:dyDescent="0.25">
      <c r="A14" s="22" t="s">
        <v>7</v>
      </c>
      <c r="B14" s="41" t="s">
        <v>66</v>
      </c>
      <c r="C14" s="19"/>
      <c r="D14" s="69"/>
      <c r="E14" s="160"/>
      <c r="F14" s="160">
        <v>0</v>
      </c>
      <c r="G14" s="70"/>
    </row>
    <row r="15" spans="1:7" s="35" customFormat="1" ht="12.75" customHeight="1" x14ac:dyDescent="0.25">
      <c r="A15" s="21" t="s">
        <v>8</v>
      </c>
      <c r="B15" s="42" t="s">
        <v>42</v>
      </c>
      <c r="C15" s="60">
        <f>SUM(C9:C14)</f>
        <v>146099684</v>
      </c>
      <c r="D15" s="60">
        <f t="shared" ref="D15:G15" si="1">SUM(D9:D14)</f>
        <v>7583926</v>
      </c>
      <c r="E15" s="60">
        <v>153683610</v>
      </c>
      <c r="F15" s="160">
        <v>0</v>
      </c>
      <c r="G15" s="60">
        <f t="shared" si="1"/>
        <v>153683610</v>
      </c>
    </row>
    <row r="16" spans="1:7" ht="12.75" customHeight="1" x14ac:dyDescent="0.25">
      <c r="A16" s="22" t="s">
        <v>9</v>
      </c>
      <c r="B16" s="26" t="s">
        <v>43</v>
      </c>
      <c r="C16" s="19">
        <v>952500</v>
      </c>
      <c r="D16" s="69"/>
      <c r="E16" s="160">
        <v>952500</v>
      </c>
      <c r="F16" s="160">
        <v>0</v>
      </c>
      <c r="G16" s="70">
        <v>952500</v>
      </c>
    </row>
    <row r="17" spans="1:7" ht="12.75" customHeight="1" x14ac:dyDescent="0.25">
      <c r="A17" s="22" t="s">
        <v>10</v>
      </c>
      <c r="B17" s="26" t="s">
        <v>44</v>
      </c>
      <c r="C17" s="19"/>
      <c r="D17" s="69"/>
      <c r="E17" s="160"/>
      <c r="F17" s="160">
        <v>0</v>
      </c>
      <c r="G17" s="70"/>
    </row>
    <row r="18" spans="1:7" ht="12.75" customHeight="1" x14ac:dyDescent="0.25">
      <c r="A18" s="22" t="s">
        <v>11</v>
      </c>
      <c r="B18" s="26" t="s">
        <v>45</v>
      </c>
      <c r="C18" s="19"/>
      <c r="D18" s="69"/>
      <c r="E18" s="160"/>
      <c r="F18" s="160">
        <v>0</v>
      </c>
      <c r="G18" s="70"/>
    </row>
    <row r="19" spans="1:7" s="35" customFormat="1" ht="12.75" customHeight="1" x14ac:dyDescent="0.25">
      <c r="A19" s="21" t="s">
        <v>12</v>
      </c>
      <c r="B19" s="42" t="s">
        <v>46</v>
      </c>
      <c r="C19" s="60">
        <f>SUM(C16:C18)</f>
        <v>952500</v>
      </c>
      <c r="D19" s="60">
        <f>SUM(D16:D18)</f>
        <v>0</v>
      </c>
      <c r="E19" s="141">
        <v>952500</v>
      </c>
      <c r="F19" s="160">
        <v>0</v>
      </c>
      <c r="G19" s="96">
        <v>952500</v>
      </c>
    </row>
    <row r="20" spans="1:7" s="35" customFormat="1" ht="12.75" customHeight="1" x14ac:dyDescent="0.25">
      <c r="A20" s="21" t="s">
        <v>13</v>
      </c>
      <c r="B20" s="42" t="s">
        <v>67</v>
      </c>
      <c r="C20" s="60"/>
      <c r="D20" s="97"/>
      <c r="E20" s="161"/>
      <c r="F20" s="160">
        <v>0</v>
      </c>
      <c r="G20" s="96"/>
    </row>
    <row r="21" spans="1:7" ht="12.75" customHeight="1" x14ac:dyDescent="0.25">
      <c r="A21" s="22" t="s">
        <v>14</v>
      </c>
      <c r="B21" s="41" t="s">
        <v>71</v>
      </c>
      <c r="C21" s="19"/>
      <c r="D21" s="69"/>
      <c r="E21" s="160"/>
      <c r="F21" s="160">
        <v>0</v>
      </c>
      <c r="G21" s="70"/>
    </row>
    <row r="22" spans="1:7" s="35" customFormat="1" ht="12.75" customHeight="1" x14ac:dyDescent="0.25">
      <c r="A22" s="21" t="s">
        <v>15</v>
      </c>
      <c r="B22" s="42" t="s">
        <v>47</v>
      </c>
      <c r="C22" s="60">
        <f>C15+C19</f>
        <v>147052184</v>
      </c>
      <c r="D22" s="60">
        <f>D15+D19</f>
        <v>7583926</v>
      </c>
      <c r="E22" s="60">
        <v>154636110</v>
      </c>
      <c r="F22" s="160">
        <v>0</v>
      </c>
      <c r="G22" s="60">
        <f>G15+G19</f>
        <v>154636110</v>
      </c>
    </row>
    <row r="23" spans="1:7" ht="12.75" customHeight="1" x14ac:dyDescent="0.25">
      <c r="A23" s="233" t="s">
        <v>54</v>
      </c>
      <c r="B23" s="247"/>
      <c r="C23" s="19"/>
      <c r="D23" s="69"/>
      <c r="E23" s="160"/>
      <c r="F23" s="160">
        <v>0</v>
      </c>
      <c r="G23" s="70"/>
    </row>
    <row r="24" spans="1:7" ht="12.75" customHeight="1" x14ac:dyDescent="0.25">
      <c r="A24" s="22" t="s">
        <v>16</v>
      </c>
      <c r="B24" s="26" t="s">
        <v>72</v>
      </c>
      <c r="C24" s="19"/>
      <c r="D24" s="69"/>
      <c r="E24" s="160"/>
      <c r="F24" s="160">
        <v>0</v>
      </c>
      <c r="G24" s="70"/>
    </row>
    <row r="25" spans="1:7" ht="12.75" customHeight="1" x14ac:dyDescent="0.25">
      <c r="A25" s="22" t="s">
        <v>17</v>
      </c>
      <c r="B25" s="41" t="s">
        <v>73</v>
      </c>
      <c r="C25" s="19"/>
      <c r="D25" s="69"/>
      <c r="E25" s="160"/>
      <c r="F25" s="160">
        <v>0</v>
      </c>
      <c r="G25" s="70"/>
    </row>
    <row r="26" spans="1:7" ht="12.75" customHeight="1" x14ac:dyDescent="0.25">
      <c r="A26" s="22" t="s">
        <v>18</v>
      </c>
      <c r="B26" s="26" t="s">
        <v>39</v>
      </c>
      <c r="C26" s="19"/>
      <c r="D26" s="69"/>
      <c r="E26" s="160"/>
      <c r="F26" s="160">
        <v>0</v>
      </c>
      <c r="G26" s="70"/>
    </row>
    <row r="27" spans="1:7" ht="12.75" customHeight="1" x14ac:dyDescent="0.25">
      <c r="A27" s="22" t="s">
        <v>19</v>
      </c>
      <c r="B27" s="26" t="s">
        <v>48</v>
      </c>
      <c r="C27" s="19"/>
      <c r="D27" s="69"/>
      <c r="E27" s="160"/>
      <c r="F27" s="160">
        <v>0</v>
      </c>
      <c r="G27" s="70"/>
    </row>
    <row r="28" spans="1:7" ht="12.75" customHeight="1" x14ac:dyDescent="0.25">
      <c r="A28" s="22" t="s">
        <v>20</v>
      </c>
      <c r="B28" s="26" t="s">
        <v>49</v>
      </c>
      <c r="C28" s="19"/>
      <c r="D28" s="69"/>
      <c r="E28" s="160"/>
      <c r="F28" s="160">
        <v>0</v>
      </c>
      <c r="G28" s="70"/>
    </row>
    <row r="29" spans="1:7" s="35" customFormat="1" ht="12.75" customHeight="1" x14ac:dyDescent="0.25">
      <c r="A29" s="21" t="s">
        <v>21</v>
      </c>
      <c r="B29" s="42" t="s">
        <v>50</v>
      </c>
      <c r="C29" s="60"/>
      <c r="D29" s="97"/>
      <c r="E29" s="161"/>
      <c r="F29" s="160">
        <v>0</v>
      </c>
      <c r="G29" s="96"/>
    </row>
    <row r="30" spans="1:7" ht="12.75" customHeight="1" x14ac:dyDescent="0.25">
      <c r="A30" s="22" t="s">
        <v>22</v>
      </c>
      <c r="B30" s="26" t="s">
        <v>74</v>
      </c>
      <c r="C30" s="19"/>
      <c r="D30" s="69"/>
      <c r="E30" s="160"/>
      <c r="F30" s="160">
        <v>0</v>
      </c>
      <c r="G30" s="70"/>
    </row>
    <row r="31" spans="1:7" ht="12.75" customHeight="1" x14ac:dyDescent="0.25">
      <c r="A31" s="22" t="s">
        <v>23</v>
      </c>
      <c r="B31" s="26" t="s">
        <v>51</v>
      </c>
      <c r="C31" s="19"/>
      <c r="D31" s="69"/>
      <c r="E31" s="160"/>
      <c r="F31" s="160">
        <v>0</v>
      </c>
      <c r="G31" s="70"/>
    </row>
    <row r="32" spans="1:7" ht="12.75" customHeight="1" x14ac:dyDescent="0.25">
      <c r="A32" s="22" t="s">
        <v>24</v>
      </c>
      <c r="B32" s="26" t="s">
        <v>52</v>
      </c>
      <c r="C32" s="19"/>
      <c r="D32" s="69"/>
      <c r="E32" s="160"/>
      <c r="F32" s="160">
        <v>0</v>
      </c>
      <c r="G32" s="70"/>
    </row>
    <row r="33" spans="1:7" s="35" customFormat="1" ht="12.75" customHeight="1" x14ac:dyDescent="0.25">
      <c r="A33" s="21" t="s">
        <v>25</v>
      </c>
      <c r="B33" s="42" t="s">
        <v>53</v>
      </c>
      <c r="C33" s="60">
        <v>0</v>
      </c>
      <c r="D33" s="69">
        <v>0</v>
      </c>
      <c r="E33" s="160">
        <v>0</v>
      </c>
      <c r="F33" s="160">
        <v>0</v>
      </c>
      <c r="G33" s="70">
        <v>0</v>
      </c>
    </row>
    <row r="34" spans="1:7" s="35" customFormat="1" ht="12.75" customHeight="1" x14ac:dyDescent="0.25">
      <c r="A34" s="21" t="s">
        <v>26</v>
      </c>
      <c r="B34" s="42" t="s">
        <v>68</v>
      </c>
      <c r="C34" s="60">
        <f>C35</f>
        <v>147052184</v>
      </c>
      <c r="D34" s="60">
        <f>D36</f>
        <v>7583926</v>
      </c>
      <c r="E34" s="141">
        <v>154636110</v>
      </c>
      <c r="F34" s="160">
        <v>0</v>
      </c>
      <c r="G34" s="96">
        <f>C34+D34</f>
        <v>154636110</v>
      </c>
    </row>
    <row r="35" spans="1:7" s="36" customFormat="1" ht="12.75" customHeight="1" x14ac:dyDescent="0.25">
      <c r="A35" s="31" t="s">
        <v>27</v>
      </c>
      <c r="B35" s="41" t="s">
        <v>69</v>
      </c>
      <c r="C35" s="61">
        <v>147052184</v>
      </c>
      <c r="D35" s="69">
        <v>0</v>
      </c>
      <c r="E35" s="160">
        <v>147052184</v>
      </c>
      <c r="F35" s="160">
        <v>0</v>
      </c>
      <c r="G35" s="70">
        <v>147052184</v>
      </c>
    </row>
    <row r="36" spans="1:7" s="36" customFormat="1" ht="12.75" customHeight="1" x14ac:dyDescent="0.25">
      <c r="A36" s="31" t="s">
        <v>28</v>
      </c>
      <c r="B36" s="41" t="s">
        <v>75</v>
      </c>
      <c r="C36" s="19"/>
      <c r="D36" s="69">
        <v>7583926</v>
      </c>
      <c r="E36" s="160">
        <v>7583926</v>
      </c>
      <c r="F36" s="160">
        <v>0</v>
      </c>
      <c r="G36" s="70">
        <f>D36</f>
        <v>7583926</v>
      </c>
    </row>
    <row r="37" spans="1:7" s="36" customFormat="1" ht="12.75" customHeight="1" x14ac:dyDescent="0.25">
      <c r="A37" s="31" t="s">
        <v>29</v>
      </c>
      <c r="B37" s="41" t="s">
        <v>70</v>
      </c>
      <c r="C37" s="19"/>
      <c r="D37" s="69"/>
      <c r="E37" s="160"/>
      <c r="F37" s="160">
        <v>0</v>
      </c>
      <c r="G37" s="70"/>
    </row>
    <row r="38" spans="1:7" s="35" customFormat="1" ht="12.75" customHeight="1" x14ac:dyDescent="0.25">
      <c r="A38" s="21" t="s">
        <v>30</v>
      </c>
      <c r="B38" s="42" t="s">
        <v>55</v>
      </c>
      <c r="C38" s="60">
        <f>C34+C33+C29</f>
        <v>147052184</v>
      </c>
      <c r="D38" s="60">
        <f t="shared" ref="D38:G38" si="2">D34+D33+D29</f>
        <v>7583926</v>
      </c>
      <c r="E38" s="60">
        <v>154636110</v>
      </c>
      <c r="F38" s="160">
        <v>0</v>
      </c>
      <c r="G38" s="60">
        <f t="shared" si="2"/>
        <v>154636110</v>
      </c>
    </row>
    <row r="39" spans="1:7" s="130" customFormat="1" ht="12.75" customHeight="1" thickBot="1" x14ac:dyDescent="0.3">
      <c r="A39" s="125" t="s">
        <v>31</v>
      </c>
      <c r="B39" s="126" t="s">
        <v>32</v>
      </c>
      <c r="C39" s="127">
        <v>30</v>
      </c>
      <c r="D39" s="128"/>
      <c r="E39" s="162">
        <v>30</v>
      </c>
      <c r="F39" s="162"/>
      <c r="G39" s="129">
        <v>30</v>
      </c>
    </row>
    <row r="40" spans="1:7" x14ac:dyDescent="0.25">
      <c r="C40" s="12">
        <f>C38-C22</f>
        <v>0</v>
      </c>
      <c r="D40" s="12">
        <f t="shared" ref="D40:G40" si="3">D38-D22</f>
        <v>0</v>
      </c>
      <c r="E40" s="12"/>
      <c r="F40" s="12"/>
      <c r="G40" s="12">
        <f t="shared" si="3"/>
        <v>0</v>
      </c>
    </row>
  </sheetData>
  <mergeCells count="11">
    <mergeCell ref="A23:B23"/>
    <mergeCell ref="A3:B6"/>
    <mergeCell ref="A8:B8"/>
    <mergeCell ref="A7:B7"/>
    <mergeCell ref="C3:G3"/>
    <mergeCell ref="G5:G6"/>
    <mergeCell ref="D5:D6"/>
    <mergeCell ref="C5:C6"/>
    <mergeCell ref="C4:G4"/>
    <mergeCell ref="E5:E6"/>
    <mergeCell ref="F5:F6"/>
  </mergeCells>
  <phoneticPr fontId="2" type="noConversion"/>
  <printOptions horizontalCentered="1"/>
  <pageMargins left="0.31496062992125984" right="0.70866141732283472" top="0.51181102362204722" bottom="0.74803149606299213" header="0.31496062992125984" footer="0.31496062992125984"/>
  <pageSetup paperSize="9" scale="90" fitToHeight="0" orientation="landscape" r:id="rId1"/>
  <headerFooter>
    <oddHeader>&amp;CAbonyi Gyöngyszemek Óvoda
&amp;R3.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R53"/>
  <sheetViews>
    <sheetView view="pageBreakPreview" zoomScale="85" zoomScaleNormal="115" zoomScaleSheetLayoutView="85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E5" sqref="E5:F6"/>
    </sheetView>
  </sheetViews>
  <sheetFormatPr defaultColWidth="9.109375" defaultRowHeight="13.2" x14ac:dyDescent="0.25"/>
  <cols>
    <col min="1" max="1" width="3.6640625" style="1" customWidth="1"/>
    <col min="2" max="2" width="46.109375" style="1" customWidth="1"/>
    <col min="3" max="3" width="11.88671875" style="1" customWidth="1"/>
    <col min="4" max="5" width="9.109375" style="1"/>
    <col min="6" max="6" width="11.88671875" style="1" customWidth="1"/>
    <col min="7" max="16384" width="9.109375" style="1"/>
  </cols>
  <sheetData>
    <row r="1" spans="1:6" x14ac:dyDescent="0.25">
      <c r="B1" s="110"/>
    </row>
    <row r="2" spans="1:6" ht="13.8" thickBot="1" x14ac:dyDescent="0.3"/>
    <row r="3" spans="1:6" x14ac:dyDescent="0.25">
      <c r="A3" s="322" t="s">
        <v>0</v>
      </c>
      <c r="B3" s="323"/>
      <c r="C3" s="340"/>
      <c r="D3" s="340"/>
      <c r="E3" s="341"/>
      <c r="F3" s="342"/>
    </row>
    <row r="4" spans="1:6" ht="44.25" customHeight="1" x14ac:dyDescent="0.25">
      <c r="A4" s="324"/>
      <c r="B4" s="325"/>
      <c r="C4" s="255" t="s">
        <v>61</v>
      </c>
      <c r="D4" s="255"/>
      <c r="E4" s="256"/>
      <c r="F4" s="257"/>
    </row>
    <row r="5" spans="1:6" ht="12.75" customHeight="1" x14ac:dyDescent="0.25">
      <c r="A5" s="324"/>
      <c r="B5" s="325"/>
      <c r="C5" s="251" t="s">
        <v>35</v>
      </c>
      <c r="D5" s="251" t="s">
        <v>107</v>
      </c>
      <c r="E5" s="258" t="s">
        <v>111</v>
      </c>
      <c r="F5" s="250" t="s">
        <v>110</v>
      </c>
    </row>
    <row r="6" spans="1:6" ht="22.5" customHeight="1" x14ac:dyDescent="0.25">
      <c r="A6" s="324"/>
      <c r="B6" s="325"/>
      <c r="C6" s="251"/>
      <c r="D6" s="251"/>
      <c r="E6" s="259"/>
      <c r="F6" s="250"/>
    </row>
    <row r="7" spans="1:6" x14ac:dyDescent="0.25">
      <c r="A7" s="338">
        <v>1</v>
      </c>
      <c r="B7" s="339"/>
      <c r="C7" s="106">
        <v>2</v>
      </c>
      <c r="D7" s="106">
        <v>3</v>
      </c>
      <c r="E7" s="150">
        <v>4</v>
      </c>
      <c r="F7" s="109">
        <v>5</v>
      </c>
    </row>
    <row r="8" spans="1:6" ht="12.75" customHeight="1" x14ac:dyDescent="0.25">
      <c r="A8" s="336" t="s">
        <v>56</v>
      </c>
      <c r="B8" s="337"/>
      <c r="C8" s="44"/>
      <c r="D8" s="45"/>
      <c r="E8" s="163"/>
      <c r="F8" s="46"/>
    </row>
    <row r="9" spans="1:6" ht="12.75" customHeight="1" x14ac:dyDescent="0.25">
      <c r="A9" s="108" t="s">
        <v>1</v>
      </c>
      <c r="B9" s="26" t="s">
        <v>2</v>
      </c>
      <c r="C9" s="73">
        <v>151748060</v>
      </c>
      <c r="D9" s="73"/>
      <c r="E9" s="164">
        <v>0</v>
      </c>
      <c r="F9" s="74">
        <f>C9+D9</f>
        <v>151748060</v>
      </c>
    </row>
    <row r="10" spans="1:6" ht="12.75" customHeight="1" x14ac:dyDescent="0.25">
      <c r="A10" s="108" t="s">
        <v>3</v>
      </c>
      <c r="B10" s="26" t="s">
        <v>38</v>
      </c>
      <c r="C10" s="73">
        <v>19727248</v>
      </c>
      <c r="D10" s="73"/>
      <c r="E10" s="164">
        <v>0</v>
      </c>
      <c r="F10" s="74">
        <f t="shared" ref="F10:F11" si="0">C10+D10</f>
        <v>19727248</v>
      </c>
    </row>
    <row r="11" spans="1:6" ht="12.75" customHeight="1" x14ac:dyDescent="0.25">
      <c r="A11" s="108" t="s">
        <v>4</v>
      </c>
      <c r="B11" s="26" t="s">
        <v>65</v>
      </c>
      <c r="C11" s="73">
        <v>18039335</v>
      </c>
      <c r="D11" s="73">
        <v>9030779</v>
      </c>
      <c r="E11" s="164">
        <v>0</v>
      </c>
      <c r="F11" s="74">
        <f t="shared" si="0"/>
        <v>27070114</v>
      </c>
    </row>
    <row r="12" spans="1:6" ht="12.75" customHeight="1" x14ac:dyDescent="0.25">
      <c r="A12" s="108" t="s">
        <v>5</v>
      </c>
      <c r="B12" s="26" t="s">
        <v>40</v>
      </c>
      <c r="C12" s="73"/>
      <c r="D12" s="73"/>
      <c r="E12" s="164">
        <v>0</v>
      </c>
      <c r="F12" s="74"/>
    </row>
    <row r="13" spans="1:6" ht="12.75" customHeight="1" x14ac:dyDescent="0.25">
      <c r="A13" s="108" t="s">
        <v>6</v>
      </c>
      <c r="B13" s="26" t="s">
        <v>41</v>
      </c>
      <c r="C13" s="73"/>
      <c r="D13" s="73"/>
      <c r="E13" s="164">
        <v>0</v>
      </c>
      <c r="F13" s="74"/>
    </row>
    <row r="14" spans="1:6" ht="12.75" customHeight="1" x14ac:dyDescent="0.25">
      <c r="A14" s="108" t="s">
        <v>7</v>
      </c>
      <c r="B14" s="41" t="s">
        <v>66</v>
      </c>
      <c r="C14" s="73"/>
      <c r="D14" s="73"/>
      <c r="E14" s="164">
        <v>0</v>
      </c>
      <c r="F14" s="74"/>
    </row>
    <row r="15" spans="1:6" s="7" customFormat="1" ht="12.75" customHeight="1" x14ac:dyDescent="0.25">
      <c r="A15" s="105" t="s">
        <v>8</v>
      </c>
      <c r="B15" s="42" t="s">
        <v>42</v>
      </c>
      <c r="C15" s="75">
        <f>SUM(C9:C14)</f>
        <v>189514643</v>
      </c>
      <c r="D15" s="75">
        <f t="shared" ref="D15:F15" si="1">SUM(D9:D14)</f>
        <v>9030779</v>
      </c>
      <c r="E15" s="164">
        <v>0</v>
      </c>
      <c r="F15" s="75">
        <f t="shared" si="1"/>
        <v>198545422</v>
      </c>
    </row>
    <row r="16" spans="1:6" ht="12.75" customHeight="1" x14ac:dyDescent="0.25">
      <c r="A16" s="108" t="s">
        <v>9</v>
      </c>
      <c r="B16" s="26" t="s">
        <v>43</v>
      </c>
      <c r="C16" s="73">
        <v>2850040</v>
      </c>
      <c r="D16" s="73"/>
      <c r="E16" s="164">
        <v>0</v>
      </c>
      <c r="F16" s="74">
        <f>C16+D16</f>
        <v>2850040</v>
      </c>
    </row>
    <row r="17" spans="1:6" ht="12.75" customHeight="1" x14ac:dyDescent="0.25">
      <c r="A17" s="108" t="s">
        <v>10</v>
      </c>
      <c r="B17" s="26" t="s">
        <v>44</v>
      </c>
      <c r="C17" s="73"/>
      <c r="D17" s="73"/>
      <c r="E17" s="164">
        <v>0</v>
      </c>
      <c r="F17" s="74"/>
    </row>
    <row r="18" spans="1:6" ht="12.75" customHeight="1" x14ac:dyDescent="0.25">
      <c r="A18" s="108" t="s">
        <v>11</v>
      </c>
      <c r="B18" s="26" t="s">
        <v>45</v>
      </c>
      <c r="C18" s="73"/>
      <c r="D18" s="73"/>
      <c r="E18" s="164">
        <v>0</v>
      </c>
      <c r="F18" s="74"/>
    </row>
    <row r="19" spans="1:6" s="7" customFormat="1" ht="12.75" customHeight="1" x14ac:dyDescent="0.25">
      <c r="A19" s="105" t="s">
        <v>12</v>
      </c>
      <c r="B19" s="42" t="s">
        <v>46</v>
      </c>
      <c r="C19" s="75">
        <f>SUM(C16:C18)</f>
        <v>2850040</v>
      </c>
      <c r="D19" s="75">
        <f t="shared" ref="D19:F19" si="2">SUM(D16:D18)</f>
        <v>0</v>
      </c>
      <c r="E19" s="164">
        <v>0</v>
      </c>
      <c r="F19" s="75">
        <f t="shared" si="2"/>
        <v>2850040</v>
      </c>
    </row>
    <row r="20" spans="1:6" s="7" customFormat="1" ht="12.75" customHeight="1" x14ac:dyDescent="0.25">
      <c r="A20" s="105" t="s">
        <v>13</v>
      </c>
      <c r="B20" s="42" t="s">
        <v>67</v>
      </c>
      <c r="C20" s="75">
        <v>0</v>
      </c>
      <c r="D20" s="75"/>
      <c r="E20" s="164">
        <v>0</v>
      </c>
      <c r="F20" s="74"/>
    </row>
    <row r="21" spans="1:6" ht="12.75" customHeight="1" x14ac:dyDescent="0.25">
      <c r="A21" s="108" t="s">
        <v>14</v>
      </c>
      <c r="B21" s="41" t="s">
        <v>71</v>
      </c>
      <c r="C21" s="73"/>
      <c r="D21" s="73"/>
      <c r="E21" s="164">
        <v>0</v>
      </c>
      <c r="F21" s="74"/>
    </row>
    <row r="22" spans="1:6" s="7" customFormat="1" ht="12.75" customHeight="1" x14ac:dyDescent="0.25">
      <c r="A22" s="105" t="s">
        <v>15</v>
      </c>
      <c r="B22" s="42" t="s">
        <v>47</v>
      </c>
      <c r="C22" s="75">
        <f>C15+C19</f>
        <v>192364683</v>
      </c>
      <c r="D22" s="75">
        <f t="shared" ref="D22:F22" si="3">D15+D19</f>
        <v>9030779</v>
      </c>
      <c r="E22" s="164">
        <v>0</v>
      </c>
      <c r="F22" s="75">
        <f t="shared" si="3"/>
        <v>201395462</v>
      </c>
    </row>
    <row r="23" spans="1:6" ht="12.75" customHeight="1" x14ac:dyDescent="0.25">
      <c r="A23" s="336" t="s">
        <v>54</v>
      </c>
      <c r="B23" s="337"/>
      <c r="C23" s="73"/>
      <c r="D23" s="73"/>
      <c r="E23" s="164">
        <v>0</v>
      </c>
      <c r="F23" s="74"/>
    </row>
    <row r="24" spans="1:6" ht="12.75" customHeight="1" x14ac:dyDescent="0.25">
      <c r="A24" s="108" t="s">
        <v>16</v>
      </c>
      <c r="B24" s="26" t="s">
        <v>72</v>
      </c>
      <c r="C24" s="73"/>
      <c r="D24" s="73"/>
      <c r="E24" s="164">
        <v>0</v>
      </c>
      <c r="F24" s="74"/>
    </row>
    <row r="25" spans="1:6" ht="12.75" customHeight="1" x14ac:dyDescent="0.25">
      <c r="A25" s="108" t="s">
        <v>17</v>
      </c>
      <c r="B25" s="41" t="s">
        <v>73</v>
      </c>
      <c r="C25" s="73"/>
      <c r="D25" s="73"/>
      <c r="E25" s="164">
        <v>0</v>
      </c>
      <c r="F25" s="74"/>
    </row>
    <row r="26" spans="1:6" ht="12.75" customHeight="1" x14ac:dyDescent="0.25">
      <c r="A26" s="108" t="s">
        <v>18</v>
      </c>
      <c r="B26" s="26" t="s">
        <v>39</v>
      </c>
      <c r="C26" s="73"/>
      <c r="D26" s="73"/>
      <c r="E26" s="164">
        <v>0</v>
      </c>
      <c r="F26" s="74"/>
    </row>
    <row r="27" spans="1:6" ht="12.75" customHeight="1" x14ac:dyDescent="0.25">
      <c r="A27" s="108" t="s">
        <v>19</v>
      </c>
      <c r="B27" s="26" t="s">
        <v>48</v>
      </c>
      <c r="C27" s="73"/>
      <c r="D27" s="73"/>
      <c r="E27" s="164">
        <v>0</v>
      </c>
      <c r="F27" s="74"/>
    </row>
    <row r="28" spans="1:6" ht="12.75" customHeight="1" x14ac:dyDescent="0.25">
      <c r="A28" s="108" t="s">
        <v>20</v>
      </c>
      <c r="B28" s="26" t="s">
        <v>49</v>
      </c>
      <c r="C28" s="73"/>
      <c r="D28" s="73"/>
      <c r="E28" s="164">
        <v>0</v>
      </c>
      <c r="F28" s="74"/>
    </row>
    <row r="29" spans="1:6" s="7" customFormat="1" ht="12.75" customHeight="1" x14ac:dyDescent="0.25">
      <c r="A29" s="105" t="s">
        <v>21</v>
      </c>
      <c r="B29" s="42" t="s">
        <v>50</v>
      </c>
      <c r="C29" s="75"/>
      <c r="D29" s="75"/>
      <c r="E29" s="164">
        <v>0</v>
      </c>
      <c r="F29" s="74"/>
    </row>
    <row r="30" spans="1:6" ht="12.75" customHeight="1" x14ac:dyDescent="0.25">
      <c r="A30" s="108" t="s">
        <v>22</v>
      </c>
      <c r="B30" s="26" t="s">
        <v>74</v>
      </c>
      <c r="C30" s="73"/>
      <c r="D30" s="73"/>
      <c r="E30" s="164">
        <v>0</v>
      </c>
      <c r="F30" s="74"/>
    </row>
    <row r="31" spans="1:6" ht="12.75" customHeight="1" x14ac:dyDescent="0.25">
      <c r="A31" s="108" t="s">
        <v>23</v>
      </c>
      <c r="B31" s="26" t="s">
        <v>51</v>
      </c>
      <c r="C31" s="73"/>
      <c r="D31" s="73"/>
      <c r="E31" s="164">
        <v>0</v>
      </c>
      <c r="F31" s="74"/>
    </row>
    <row r="32" spans="1:6" s="7" customFormat="1" ht="12.75" customHeight="1" x14ac:dyDescent="0.25">
      <c r="A32" s="108" t="s">
        <v>24</v>
      </c>
      <c r="B32" s="26" t="s">
        <v>52</v>
      </c>
      <c r="C32" s="73"/>
      <c r="D32" s="73"/>
      <c r="E32" s="164">
        <v>0</v>
      </c>
      <c r="F32" s="74"/>
    </row>
    <row r="33" spans="1:18" s="7" customFormat="1" ht="12.75" customHeight="1" x14ac:dyDescent="0.25">
      <c r="A33" s="105" t="s">
        <v>25</v>
      </c>
      <c r="B33" s="42" t="s">
        <v>53</v>
      </c>
      <c r="C33" s="75"/>
      <c r="D33" s="75"/>
      <c r="E33" s="164">
        <v>0</v>
      </c>
      <c r="F33" s="74"/>
    </row>
    <row r="34" spans="1:18" s="7" customFormat="1" ht="12.75" customHeight="1" x14ac:dyDescent="0.25">
      <c r="A34" s="105" t="s">
        <v>26</v>
      </c>
      <c r="B34" s="42" t="s">
        <v>68</v>
      </c>
      <c r="C34" s="75">
        <f>C35+C36</f>
        <v>192364683</v>
      </c>
      <c r="D34" s="75">
        <f t="shared" ref="D34:F34" si="4">D35+D36</f>
        <v>9030779</v>
      </c>
      <c r="E34" s="164">
        <v>0</v>
      </c>
      <c r="F34" s="75">
        <f t="shared" si="4"/>
        <v>201395462</v>
      </c>
    </row>
    <row r="35" spans="1:18" s="7" customFormat="1" ht="12.75" customHeight="1" x14ac:dyDescent="0.25">
      <c r="A35" s="108" t="s">
        <v>27</v>
      </c>
      <c r="B35" s="41" t="s">
        <v>69</v>
      </c>
      <c r="C35" s="73">
        <v>192364683</v>
      </c>
      <c r="D35" s="73"/>
      <c r="E35" s="164">
        <v>0</v>
      </c>
      <c r="F35" s="74">
        <f>C35+D35</f>
        <v>192364683</v>
      </c>
      <c r="G35" s="30"/>
    </row>
    <row r="36" spans="1:18" ht="12.75" customHeight="1" x14ac:dyDescent="0.25">
      <c r="A36" s="108" t="s">
        <v>28</v>
      </c>
      <c r="B36" s="41" t="s">
        <v>75</v>
      </c>
      <c r="C36" s="73"/>
      <c r="D36" s="73">
        <v>9030779</v>
      </c>
      <c r="E36" s="164">
        <v>0</v>
      </c>
      <c r="F36" s="74">
        <v>9030779</v>
      </c>
    </row>
    <row r="37" spans="1:18" ht="12.75" customHeight="1" x14ac:dyDescent="0.25">
      <c r="A37" s="108" t="s">
        <v>29</v>
      </c>
      <c r="B37" s="41" t="s">
        <v>70</v>
      </c>
      <c r="C37" s="73"/>
      <c r="D37" s="73"/>
      <c r="E37" s="164">
        <v>0</v>
      </c>
      <c r="F37" s="74"/>
    </row>
    <row r="38" spans="1:18" s="7" customFormat="1" ht="12.75" customHeight="1" x14ac:dyDescent="0.25">
      <c r="A38" s="105" t="s">
        <v>30</v>
      </c>
      <c r="B38" s="42" t="s">
        <v>55</v>
      </c>
      <c r="C38" s="75">
        <f>C34</f>
        <v>192364683</v>
      </c>
      <c r="D38" s="75">
        <f t="shared" ref="D38:F38" si="5">D34</f>
        <v>9030779</v>
      </c>
      <c r="E38" s="164">
        <v>0</v>
      </c>
      <c r="F38" s="75">
        <f t="shared" si="5"/>
        <v>201395462</v>
      </c>
    </row>
    <row r="39" spans="1:18" ht="12.75" customHeight="1" thickBot="1" x14ac:dyDescent="0.3">
      <c r="A39" s="47" t="s">
        <v>31</v>
      </c>
      <c r="B39" s="43" t="s">
        <v>32</v>
      </c>
      <c r="C39" s="76">
        <v>27</v>
      </c>
      <c r="D39" s="76"/>
      <c r="E39" s="165"/>
      <c r="F39" s="98">
        <v>27</v>
      </c>
    </row>
    <row r="40" spans="1:18" ht="10.5" customHeight="1" x14ac:dyDescent="0.25">
      <c r="A40" s="4"/>
      <c r="B40" s="4"/>
      <c r="C40" s="4">
        <f>C38-C22</f>
        <v>0</v>
      </c>
      <c r="D40" s="4">
        <f t="shared" ref="D40:F40" si="6">D38-D22</f>
        <v>0</v>
      </c>
      <c r="E40" s="4"/>
      <c r="F40" s="4">
        <f t="shared" si="6"/>
        <v>0</v>
      </c>
    </row>
    <row r="41" spans="1:18" ht="10.5" customHeight="1" x14ac:dyDescent="0.25"/>
    <row r="42" spans="1:18" ht="10.5" customHeight="1" x14ac:dyDescent="0.25">
      <c r="A42" s="4"/>
      <c r="B42" s="4"/>
    </row>
    <row r="43" spans="1:18" ht="12" customHeight="1" x14ac:dyDescent="0.25">
      <c r="A43" s="4"/>
      <c r="B43" s="4"/>
    </row>
    <row r="44" spans="1:18" x14ac:dyDescent="0.25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38" customHeight="1" x14ac:dyDescent="0.25"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x14ac:dyDescent="0.25"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x14ac:dyDescent="0.25">
      <c r="B50" s="2"/>
    </row>
    <row r="51" spans="2:18" x14ac:dyDescent="0.25">
      <c r="B51" s="2"/>
    </row>
    <row r="52" spans="2:18" x14ac:dyDescent="0.25">
      <c r="B52" s="2"/>
    </row>
    <row r="53" spans="2:18" x14ac:dyDescent="0.25">
      <c r="B53" s="2"/>
    </row>
  </sheetData>
  <mergeCells count="10">
    <mergeCell ref="A23:B23"/>
    <mergeCell ref="A8:B8"/>
    <mergeCell ref="A3:B6"/>
    <mergeCell ref="A7:B7"/>
    <mergeCell ref="C3:F3"/>
    <mergeCell ref="C4:F4"/>
    <mergeCell ref="F5:F6"/>
    <mergeCell ref="C5:C6"/>
    <mergeCell ref="D5:D6"/>
    <mergeCell ref="E5:E6"/>
  </mergeCells>
  <phoneticPr fontId="2" type="noConversion"/>
  <printOptions horizontalCentered="1"/>
  <pageMargins left="0.55118110236220474" right="0.27559055118110237" top="0.47244094488188981" bottom="0.27559055118110237" header="0.27559055118110237" footer="0.15748031496062992"/>
  <pageSetup paperSize="9" firstPageNumber="0" fitToHeight="0" orientation="landscape" r:id="rId1"/>
  <headerFooter alignWithMargins="0">
    <oddHeader>&amp;CAbonyi Szivárvány Óvoda és Bölcsőde&amp;R3. sz. melléklet</oddHeader>
    <oddFooter>&amp;R&amp;A</oddFooter>
  </headerFooter>
  <rowBreaks count="1" manualBreakCount="1">
    <brk id="45" max="22" man="1"/>
  </rowBreaks>
  <colBreaks count="1" manualBreakCount="1">
    <brk id="13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G40"/>
  <sheetViews>
    <sheetView view="pageBreakPreview" zoomScale="70" zoomScaleNormal="115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8" sqref="E8"/>
    </sheetView>
  </sheetViews>
  <sheetFormatPr defaultRowHeight="13.2" x14ac:dyDescent="0.25"/>
  <cols>
    <col min="1" max="1" width="3.109375" bestFit="1" customWidth="1"/>
    <col min="2" max="2" width="41.44140625" style="40" customWidth="1"/>
    <col min="3" max="3" width="14.109375" style="8" bestFit="1" customWidth="1"/>
    <col min="4" max="5" width="10.109375" customWidth="1"/>
    <col min="6" max="6" width="11.44140625" customWidth="1"/>
  </cols>
  <sheetData>
    <row r="2" spans="1:6" ht="13.8" thickBot="1" x14ac:dyDescent="0.3">
      <c r="F2" s="56" t="s">
        <v>85</v>
      </c>
    </row>
    <row r="3" spans="1:6" x14ac:dyDescent="0.25">
      <c r="A3" s="322" t="s">
        <v>0</v>
      </c>
      <c r="B3" s="323"/>
      <c r="C3" s="252"/>
      <c r="D3" s="252"/>
      <c r="E3" s="253"/>
      <c r="F3" s="254"/>
    </row>
    <row r="4" spans="1:6" ht="40.5" customHeight="1" x14ac:dyDescent="0.25">
      <c r="A4" s="324"/>
      <c r="B4" s="325"/>
      <c r="C4" s="343" t="s">
        <v>62</v>
      </c>
      <c r="D4" s="343"/>
      <c r="E4" s="333"/>
      <c r="F4" s="344"/>
    </row>
    <row r="5" spans="1:6" ht="12.75" customHeight="1" x14ac:dyDescent="0.25">
      <c r="A5" s="324"/>
      <c r="B5" s="325"/>
      <c r="C5" s="251" t="s">
        <v>35</v>
      </c>
      <c r="D5" s="251" t="s">
        <v>103</v>
      </c>
      <c r="E5" s="258" t="s">
        <v>111</v>
      </c>
      <c r="F5" s="250" t="s">
        <v>110</v>
      </c>
    </row>
    <row r="6" spans="1:6" ht="24.75" customHeight="1" thickBot="1" x14ac:dyDescent="0.3">
      <c r="A6" s="347"/>
      <c r="B6" s="348"/>
      <c r="C6" s="345"/>
      <c r="D6" s="345"/>
      <c r="E6" s="351"/>
      <c r="F6" s="346"/>
    </row>
    <row r="7" spans="1:6" ht="13.8" thickBot="1" x14ac:dyDescent="0.3">
      <c r="A7" s="349">
        <v>1</v>
      </c>
      <c r="B7" s="350"/>
      <c r="C7" s="132">
        <v>2</v>
      </c>
      <c r="D7" s="132">
        <v>3</v>
      </c>
      <c r="E7" s="147">
        <v>4</v>
      </c>
      <c r="F7" s="133">
        <v>5</v>
      </c>
    </row>
    <row r="8" spans="1:6" ht="12.75" customHeight="1" x14ac:dyDescent="0.25">
      <c r="A8" s="248" t="s">
        <v>56</v>
      </c>
      <c r="B8" s="249"/>
      <c r="C8" s="50"/>
      <c r="D8" s="50"/>
      <c r="E8" s="166"/>
      <c r="F8" s="131"/>
    </row>
    <row r="9" spans="1:6" ht="12.75" customHeight="1" x14ac:dyDescent="0.25">
      <c r="A9" s="22" t="s">
        <v>1</v>
      </c>
      <c r="B9" s="26" t="s">
        <v>2</v>
      </c>
      <c r="C9" s="19">
        <v>199545180</v>
      </c>
      <c r="D9" s="19"/>
      <c r="E9" s="140">
        <v>0</v>
      </c>
      <c r="F9" s="20">
        <f>C9+D9</f>
        <v>199545180</v>
      </c>
    </row>
    <row r="10" spans="1:6" ht="25.5" customHeight="1" x14ac:dyDescent="0.25">
      <c r="A10" s="22" t="s">
        <v>3</v>
      </c>
      <c r="B10" s="26" t="s">
        <v>38</v>
      </c>
      <c r="C10" s="19">
        <v>25940873</v>
      </c>
      <c r="D10" s="19"/>
      <c r="E10" s="140">
        <v>0</v>
      </c>
      <c r="F10" s="20">
        <f t="shared" ref="F10:F11" si="0">C10+D10</f>
        <v>25940873</v>
      </c>
    </row>
    <row r="11" spans="1:6" ht="12.75" customHeight="1" x14ac:dyDescent="0.25">
      <c r="A11" s="22" t="s">
        <v>4</v>
      </c>
      <c r="B11" s="26" t="s">
        <v>65</v>
      </c>
      <c r="C11" s="19">
        <v>24203152</v>
      </c>
      <c r="D11" s="19">
        <v>11336343</v>
      </c>
      <c r="E11" s="140">
        <v>0</v>
      </c>
      <c r="F11" s="20">
        <f t="shared" si="0"/>
        <v>35539495</v>
      </c>
    </row>
    <row r="12" spans="1:6" ht="12.75" customHeight="1" x14ac:dyDescent="0.25">
      <c r="A12" s="22" t="s">
        <v>5</v>
      </c>
      <c r="B12" s="26" t="s">
        <v>40</v>
      </c>
      <c r="C12" s="19"/>
      <c r="D12" s="19"/>
      <c r="E12" s="140">
        <v>0</v>
      </c>
      <c r="F12" s="20"/>
    </row>
    <row r="13" spans="1:6" ht="12.75" customHeight="1" x14ac:dyDescent="0.25">
      <c r="A13" s="22" t="s">
        <v>6</v>
      </c>
      <c r="B13" s="26" t="s">
        <v>41</v>
      </c>
      <c r="C13" s="19"/>
      <c r="D13" s="19"/>
      <c r="E13" s="140">
        <v>0</v>
      </c>
      <c r="F13" s="20"/>
    </row>
    <row r="14" spans="1:6" ht="12.75" customHeight="1" x14ac:dyDescent="0.25">
      <c r="A14" s="22" t="s">
        <v>7</v>
      </c>
      <c r="B14" s="41" t="s">
        <v>66</v>
      </c>
      <c r="C14" s="19"/>
      <c r="D14" s="19"/>
      <c r="E14" s="140">
        <v>0</v>
      </c>
      <c r="F14" s="20"/>
    </row>
    <row r="15" spans="1:6" s="35" customFormat="1" ht="12.75" customHeight="1" x14ac:dyDescent="0.25">
      <c r="A15" s="21" t="s">
        <v>8</v>
      </c>
      <c r="B15" s="42" t="s">
        <v>42</v>
      </c>
      <c r="C15" s="60">
        <f>SUM(C9:C14)</f>
        <v>249689205</v>
      </c>
      <c r="D15" s="60">
        <f t="shared" ref="D15:F15" si="1">SUM(D9:D14)</f>
        <v>11336343</v>
      </c>
      <c r="E15" s="140">
        <v>0</v>
      </c>
      <c r="F15" s="60">
        <f t="shared" si="1"/>
        <v>261025548</v>
      </c>
    </row>
    <row r="16" spans="1:6" ht="12.75" customHeight="1" x14ac:dyDescent="0.25">
      <c r="A16" s="22" t="s">
        <v>9</v>
      </c>
      <c r="B16" s="26" t="s">
        <v>43</v>
      </c>
      <c r="C16" s="19">
        <v>3771900</v>
      </c>
      <c r="D16" s="19"/>
      <c r="E16" s="140">
        <v>0</v>
      </c>
      <c r="F16" s="20">
        <f>C16</f>
        <v>3771900</v>
      </c>
    </row>
    <row r="17" spans="1:7" ht="12.75" customHeight="1" x14ac:dyDescent="0.25">
      <c r="A17" s="22" t="s">
        <v>10</v>
      </c>
      <c r="B17" s="26" t="s">
        <v>44</v>
      </c>
      <c r="C17" s="19"/>
      <c r="D17" s="19"/>
      <c r="E17" s="140">
        <v>0</v>
      </c>
      <c r="F17" s="20"/>
    </row>
    <row r="18" spans="1:7" ht="12.75" customHeight="1" x14ac:dyDescent="0.25">
      <c r="A18" s="22" t="s">
        <v>11</v>
      </c>
      <c r="B18" s="26" t="s">
        <v>45</v>
      </c>
      <c r="C18" s="19"/>
      <c r="D18" s="19"/>
      <c r="E18" s="140">
        <v>0</v>
      </c>
      <c r="F18" s="20"/>
    </row>
    <row r="19" spans="1:7" s="35" customFormat="1" ht="12.75" customHeight="1" x14ac:dyDescent="0.25">
      <c r="A19" s="21" t="s">
        <v>12</v>
      </c>
      <c r="B19" s="42" t="s">
        <v>46</v>
      </c>
      <c r="C19" s="60">
        <f>SUM(C16:C18)</f>
        <v>3771900</v>
      </c>
      <c r="D19" s="60">
        <f>SUM(D16:D18)</f>
        <v>0</v>
      </c>
      <c r="E19" s="140">
        <v>0</v>
      </c>
      <c r="F19" s="60">
        <f>SUM(F16:F18)</f>
        <v>3771900</v>
      </c>
    </row>
    <row r="20" spans="1:7" s="35" customFormat="1" ht="12.75" customHeight="1" x14ac:dyDescent="0.25">
      <c r="A20" s="21" t="s">
        <v>13</v>
      </c>
      <c r="B20" s="42" t="s">
        <v>67</v>
      </c>
      <c r="C20" s="60"/>
      <c r="D20" s="60"/>
      <c r="E20" s="140">
        <v>0</v>
      </c>
      <c r="F20" s="66"/>
    </row>
    <row r="21" spans="1:7" ht="12.75" customHeight="1" x14ac:dyDescent="0.25">
      <c r="A21" s="22" t="s">
        <v>14</v>
      </c>
      <c r="B21" s="41" t="s">
        <v>71</v>
      </c>
      <c r="C21" s="19"/>
      <c r="D21" s="19"/>
      <c r="E21" s="140">
        <v>0</v>
      </c>
      <c r="F21" s="20"/>
    </row>
    <row r="22" spans="1:7" s="35" customFormat="1" ht="12.75" customHeight="1" x14ac:dyDescent="0.25">
      <c r="A22" s="21" t="s">
        <v>15</v>
      </c>
      <c r="B22" s="42" t="s">
        <v>47</v>
      </c>
      <c r="C22" s="60">
        <f>C15+C19</f>
        <v>253461105</v>
      </c>
      <c r="D22" s="60">
        <f t="shared" ref="D22:F22" si="2">D15+D19</f>
        <v>11336343</v>
      </c>
      <c r="E22" s="140">
        <v>0</v>
      </c>
      <c r="F22" s="60">
        <f t="shared" si="2"/>
        <v>264797448</v>
      </c>
    </row>
    <row r="23" spans="1:7" ht="12.75" customHeight="1" x14ac:dyDescent="0.25">
      <c r="A23" s="233" t="s">
        <v>54</v>
      </c>
      <c r="B23" s="247"/>
      <c r="C23" s="19"/>
      <c r="D23" s="19"/>
      <c r="E23" s="140">
        <v>0</v>
      </c>
      <c r="F23" s="20"/>
    </row>
    <row r="24" spans="1:7" ht="12.75" customHeight="1" x14ac:dyDescent="0.25">
      <c r="A24" s="22" t="s">
        <v>16</v>
      </c>
      <c r="B24" s="26" t="s">
        <v>72</v>
      </c>
      <c r="C24" s="19"/>
      <c r="D24" s="19"/>
      <c r="E24" s="140">
        <v>0</v>
      </c>
      <c r="F24" s="20"/>
    </row>
    <row r="25" spans="1:7" ht="12.75" customHeight="1" x14ac:dyDescent="0.25">
      <c r="A25" s="22" t="s">
        <v>17</v>
      </c>
      <c r="B25" s="41" t="s">
        <v>73</v>
      </c>
      <c r="C25" s="19"/>
      <c r="D25" s="19"/>
      <c r="E25" s="140">
        <v>0</v>
      </c>
      <c r="F25" s="20"/>
    </row>
    <row r="26" spans="1:7" ht="12.75" customHeight="1" x14ac:dyDescent="0.25">
      <c r="A26" s="22" t="s">
        <v>18</v>
      </c>
      <c r="B26" s="26" t="s">
        <v>39</v>
      </c>
      <c r="C26" s="19"/>
      <c r="D26" s="19"/>
      <c r="E26" s="140">
        <v>0</v>
      </c>
      <c r="F26" s="20"/>
      <c r="G26" s="12"/>
    </row>
    <row r="27" spans="1:7" ht="12.75" customHeight="1" x14ac:dyDescent="0.25">
      <c r="A27" s="22" t="s">
        <v>19</v>
      </c>
      <c r="B27" s="26" t="s">
        <v>48</v>
      </c>
      <c r="C27" s="19"/>
      <c r="D27" s="19"/>
      <c r="E27" s="140">
        <v>0</v>
      </c>
      <c r="F27" s="20"/>
    </row>
    <row r="28" spans="1:7" ht="12.75" customHeight="1" x14ac:dyDescent="0.25">
      <c r="A28" s="22" t="s">
        <v>20</v>
      </c>
      <c r="B28" s="26" t="s">
        <v>49</v>
      </c>
      <c r="C28" s="19"/>
      <c r="D28" s="19"/>
      <c r="E28" s="140">
        <v>0</v>
      </c>
      <c r="F28" s="20"/>
    </row>
    <row r="29" spans="1:7" s="35" customFormat="1" ht="12.75" customHeight="1" x14ac:dyDescent="0.25">
      <c r="A29" s="21" t="s">
        <v>21</v>
      </c>
      <c r="B29" s="42" t="s">
        <v>50</v>
      </c>
      <c r="C29" s="60"/>
      <c r="D29" s="60"/>
      <c r="E29" s="140">
        <v>0</v>
      </c>
      <c r="F29" s="66"/>
    </row>
    <row r="30" spans="1:7" ht="12.75" customHeight="1" x14ac:dyDescent="0.25">
      <c r="A30" s="22" t="s">
        <v>22</v>
      </c>
      <c r="B30" s="26" t="s">
        <v>74</v>
      </c>
      <c r="C30" s="19"/>
      <c r="D30" s="19"/>
      <c r="E30" s="140">
        <v>0</v>
      </c>
      <c r="F30" s="20"/>
    </row>
    <row r="31" spans="1:7" ht="12.75" customHeight="1" x14ac:dyDescent="0.25">
      <c r="A31" s="22" t="s">
        <v>23</v>
      </c>
      <c r="B31" s="26" t="s">
        <v>51</v>
      </c>
      <c r="C31" s="19"/>
      <c r="D31" s="19"/>
      <c r="E31" s="140">
        <v>0</v>
      </c>
      <c r="F31" s="20"/>
    </row>
    <row r="32" spans="1:7" ht="12.75" customHeight="1" x14ac:dyDescent="0.25">
      <c r="A32" s="22" t="s">
        <v>24</v>
      </c>
      <c r="B32" s="26" t="s">
        <v>52</v>
      </c>
      <c r="C32" s="19"/>
      <c r="D32" s="19"/>
      <c r="E32" s="140">
        <v>0</v>
      </c>
      <c r="F32" s="20"/>
    </row>
    <row r="33" spans="1:7" s="35" customFormat="1" ht="12.75" customHeight="1" x14ac:dyDescent="0.25">
      <c r="A33" s="21" t="s">
        <v>25</v>
      </c>
      <c r="B33" s="42" t="s">
        <v>53</v>
      </c>
      <c r="C33" s="60"/>
      <c r="D33" s="60"/>
      <c r="E33" s="140">
        <v>0</v>
      </c>
      <c r="F33" s="66"/>
    </row>
    <row r="34" spans="1:7" s="35" customFormat="1" ht="12.75" customHeight="1" x14ac:dyDescent="0.25">
      <c r="A34" s="21" t="s">
        <v>26</v>
      </c>
      <c r="B34" s="42" t="s">
        <v>68</v>
      </c>
      <c r="C34" s="60">
        <f>C35</f>
        <v>253461105</v>
      </c>
      <c r="D34" s="60">
        <v>11336343</v>
      </c>
      <c r="E34" s="140">
        <v>0</v>
      </c>
      <c r="F34" s="60">
        <f>C34+D34</f>
        <v>264797448</v>
      </c>
    </row>
    <row r="35" spans="1:7" ht="12.75" customHeight="1" x14ac:dyDescent="0.25">
      <c r="A35" s="22" t="s">
        <v>27</v>
      </c>
      <c r="B35" s="41" t="s">
        <v>69</v>
      </c>
      <c r="C35" s="19">
        <v>253461105</v>
      </c>
      <c r="D35" s="19">
        <v>0</v>
      </c>
      <c r="E35" s="140">
        <v>0</v>
      </c>
      <c r="F35" s="20">
        <f>C35+D35</f>
        <v>253461105</v>
      </c>
      <c r="G35" s="37"/>
    </row>
    <row r="36" spans="1:7" ht="12.75" customHeight="1" x14ac:dyDescent="0.25">
      <c r="A36" s="22" t="s">
        <v>28</v>
      </c>
      <c r="B36" s="41" t="s">
        <v>75</v>
      </c>
      <c r="C36" s="19"/>
      <c r="D36" s="19">
        <v>11336343</v>
      </c>
      <c r="E36" s="140">
        <v>0</v>
      </c>
      <c r="F36" s="20">
        <v>11336343</v>
      </c>
    </row>
    <row r="37" spans="1:7" ht="12.75" customHeight="1" x14ac:dyDescent="0.25">
      <c r="A37" s="22" t="s">
        <v>29</v>
      </c>
      <c r="B37" s="41" t="s">
        <v>70</v>
      </c>
      <c r="C37" s="19"/>
      <c r="D37" s="19"/>
      <c r="E37" s="140">
        <v>0</v>
      </c>
      <c r="F37" s="20"/>
    </row>
    <row r="38" spans="1:7" s="35" customFormat="1" ht="12.75" customHeight="1" x14ac:dyDescent="0.25">
      <c r="A38" s="21" t="s">
        <v>30</v>
      </c>
      <c r="B38" s="42" t="s">
        <v>55</v>
      </c>
      <c r="C38" s="60">
        <f>C34</f>
        <v>253461105</v>
      </c>
      <c r="D38" s="60">
        <f t="shared" ref="D38:F38" si="3">D34</f>
        <v>11336343</v>
      </c>
      <c r="E38" s="140">
        <v>0</v>
      </c>
      <c r="F38" s="60">
        <f t="shared" si="3"/>
        <v>264797448</v>
      </c>
    </row>
    <row r="39" spans="1:7" ht="12.75" customHeight="1" thickBot="1" x14ac:dyDescent="0.3">
      <c r="A39" s="23" t="s">
        <v>31</v>
      </c>
      <c r="B39" s="43" t="s">
        <v>32</v>
      </c>
      <c r="C39" s="71">
        <v>46</v>
      </c>
      <c r="D39" s="72"/>
      <c r="E39" s="142"/>
      <c r="F39" s="93">
        <v>46</v>
      </c>
    </row>
    <row r="40" spans="1:7" x14ac:dyDescent="0.25">
      <c r="C40" s="89">
        <f>C38-C22</f>
        <v>0</v>
      </c>
      <c r="D40" s="89">
        <f t="shared" ref="D40:F40" si="4">D38-D22</f>
        <v>0</v>
      </c>
      <c r="E40" s="89"/>
      <c r="F40" s="89">
        <f t="shared" si="4"/>
        <v>0</v>
      </c>
    </row>
  </sheetData>
  <mergeCells count="10">
    <mergeCell ref="C3:F3"/>
    <mergeCell ref="A23:B23"/>
    <mergeCell ref="C4:F4"/>
    <mergeCell ref="C5:C6"/>
    <mergeCell ref="D5:D6"/>
    <mergeCell ref="F5:F6"/>
    <mergeCell ref="A3:B6"/>
    <mergeCell ref="A8:B8"/>
    <mergeCell ref="A7:B7"/>
    <mergeCell ref="E5:E6"/>
  </mergeCells>
  <phoneticPr fontId="2" type="noConversion"/>
  <printOptions horizontalCentered="1"/>
  <pageMargins left="0.31496062992125984" right="0.23622047244094491" top="0.55118110236220474" bottom="0.35433070866141736" header="0.39370078740157483" footer="0.31496062992125984"/>
  <pageSetup paperSize="9" scale="95" fitToHeight="0" orientation="landscape" r:id="rId1"/>
  <headerFooter>
    <oddHeader>&amp;CAbonyi Pingvines Óvoda és Bölcsőde
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11</vt:i4>
      </vt:variant>
    </vt:vector>
  </HeadingPairs>
  <TitlesOfParts>
    <vt:vector size="20" baseType="lpstr">
      <vt:lpstr>Mindösszesen</vt:lpstr>
      <vt:lpstr>Hivatal</vt:lpstr>
      <vt:lpstr>Város </vt:lpstr>
      <vt:lpstr>Kostyán</vt:lpstr>
      <vt:lpstr>Művház</vt:lpstr>
      <vt:lpstr>Sportcs.</vt:lpstr>
      <vt:lpstr>Gyöngysz.</vt:lpstr>
      <vt:lpstr>Szivárvány</vt:lpstr>
      <vt:lpstr>Pingvines</vt:lpstr>
      <vt:lpstr>Hivatal!Nyomtatási_cím</vt:lpstr>
      <vt:lpstr>'Város '!Nyomtatási_cím</vt:lpstr>
      <vt:lpstr>Gyöngysz.!Nyomtatási_terület</vt:lpstr>
      <vt:lpstr>Hivatal!Nyomtatási_terület</vt:lpstr>
      <vt:lpstr>Kostyán!Nyomtatási_terület</vt:lpstr>
      <vt:lpstr>Mindösszesen!Nyomtatási_terület</vt:lpstr>
      <vt:lpstr>Művház!Nyomtatási_terület</vt:lpstr>
      <vt:lpstr>Pingvines!Nyomtatási_terület</vt:lpstr>
      <vt:lpstr>Sportcs.!Nyomtatási_terület</vt:lpstr>
      <vt:lpstr>Szivárvány!Nyomtatási_terület</vt:lpstr>
      <vt:lpstr>'Város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Handl Gyula</dc:creator>
  <cp:lastModifiedBy>aljegy</cp:lastModifiedBy>
  <cp:lastPrinted>2022-09-05T14:42:06Z</cp:lastPrinted>
  <dcterms:created xsi:type="dcterms:W3CDTF">2008-08-06T09:08:24Z</dcterms:created>
  <dcterms:modified xsi:type="dcterms:W3CDTF">2022-11-13T14:01:29Z</dcterms:modified>
</cp:coreProperties>
</file>